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20" windowHeight="6285" activeTab="5"/>
  </bookViews>
  <sheets>
    <sheet name="Pótei-k felh." sheetId="1" r:id="rId1"/>
    <sheet name=" lakás" sheetId="2" r:id="rId2"/>
    <sheet name="Pénzátvét" sheetId="3" r:id="rId3"/>
    <sheet name="Int.beruh" sheetId="4" r:id="rId4"/>
    <sheet name="Felújítás" sheetId="5" r:id="rId5"/>
    <sheet name="Nemzetk.t." sheetId="6" r:id="rId6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comments6.xml><?xml version="1.0" encoding="utf-8"?>
<comments xmlns="http://schemas.openxmlformats.org/spreadsheetml/2006/main">
  <authors>
    <author>Dinpi</author>
  </authors>
  <commentList>
    <comment ref="D40" authorId="0">
      <text>
        <r>
          <rPr>
            <b/>
            <sz val="8"/>
            <rFont val="Tahoma"/>
            <family val="2"/>
          </rPr>
          <t>Dinpi:</t>
        </r>
        <r>
          <rPr>
            <sz val="8"/>
            <rFont val="Tahoma"/>
            <family val="2"/>
          </rPr>
          <t xml:space="preserve">
Kivitelezés önerő+tető összege!</t>
        </r>
      </text>
    </comment>
  </commentList>
</comments>
</file>

<file path=xl/sharedStrings.xml><?xml version="1.0" encoding="utf-8"?>
<sst xmlns="http://schemas.openxmlformats.org/spreadsheetml/2006/main" count="266" uniqueCount="200">
  <si>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</si>
  <si>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</si>
  <si>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</si>
  <si>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</si>
  <si>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</si>
  <si>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</si>
  <si>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</si>
  <si>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</si>
  <si>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</si>
  <si>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</si>
  <si>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</si>
  <si>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</si>
  <si>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</si>
  <si>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</si>
  <si>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</si>
  <si>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</si>
  <si>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</si>
  <si>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</si>
  <si>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</si>
  <si>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</si>
  <si>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</si>
  <si>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</si>
  <si>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Felújítások előirányzatának felhasználása</t>
  </si>
  <si>
    <t>Létesítmény, eszköz megnevezése</t>
  </si>
  <si>
    <t>Felújítás összege</t>
  </si>
  <si>
    <t>Projekt megnevezése/célja</t>
  </si>
  <si>
    <t>Önrész</t>
  </si>
  <si>
    <t>Következő évek ütemezése</t>
  </si>
  <si>
    <t>Megvalósítás kezdete, befejezése</t>
  </si>
  <si>
    <t>Pénzügyi teljesítés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</si>
  <si>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</si>
  <si>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</si>
  <si>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</si>
  <si>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</si>
  <si>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</si>
  <si>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</si>
  <si>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</si>
  <si>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</si>
  <si>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>2014. évi kifizetések ….fő részére összesen:</t>
  </si>
  <si>
    <t>Kölcsönök állománya 2014. XII. 31-én</t>
  </si>
  <si>
    <t>2014. évben</t>
  </si>
  <si>
    <t xml:space="preserve">2015. évben biztosítandó </t>
  </si>
  <si>
    <t xml:space="preserve">2015. utáni években biztosítandó </t>
  </si>
  <si>
    <t xml:space="preserve"> - a) Fejezeten belüli tételek (FM-től)</t>
  </si>
  <si>
    <t xml:space="preserve"> - b) Fejezeten kívüli tételek (más tárcától, ELKA-tól)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</si>
  <si>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</si>
  <si>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</si>
  <si>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</si>
  <si>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</si>
  <si>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Az intézmény részére 2014-ben átcsoportosított pótelőirányzatok felhasználásának, elszámolásának tételes bemutatása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</si>
  <si>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</si>
  <si>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</si>
  <si>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>Mezogazdasági és Vidékfejlesztési Hivatal</t>
  </si>
  <si>
    <t>1765/15/2013 üi.sz. DSZ/34-2013. IV.elszámolás</t>
  </si>
  <si>
    <t>2012.évi agrár-környezetgazdálkodási támogatás</t>
  </si>
  <si>
    <t>2013. évi egységes terület alapú tám.</t>
  </si>
  <si>
    <t>Erdőszerkezet-átalakítás Ócsa-402-B</t>
  </si>
  <si>
    <t>Erdőszerkezet-átalakítás Ócsa-402-F</t>
  </si>
  <si>
    <t>Kérődző szerkezet-átalakítás támogatás</t>
  </si>
  <si>
    <t>Kajtori csatorna felújítás</t>
  </si>
  <si>
    <t>Komárom-Esztergom Megyei Kormányhivatal</t>
  </si>
  <si>
    <t>Közmunka program támogatása</t>
  </si>
  <si>
    <t>Interreg Olasz Periurban</t>
  </si>
  <si>
    <t>Bioregio</t>
  </si>
  <si>
    <t>Bioeuparks</t>
  </si>
  <si>
    <t>Danubeparks II.</t>
  </si>
  <si>
    <t>Pilisi Parkerdő Zrt.</t>
  </si>
  <si>
    <t>2580/2014 Együttműködési megállapodás</t>
  </si>
  <si>
    <t>MOL  Nyrt.</t>
  </si>
  <si>
    <t>4535/3/2013 tám.megállapodás (2013.évi)</t>
  </si>
  <si>
    <t>Dunamenti Erőmű Zrt.</t>
  </si>
  <si>
    <t>5770/1/2013 tám.megállapodás (2013.évi)</t>
  </si>
  <si>
    <t>Nationalpark Donau-Auen GmbH</t>
  </si>
  <si>
    <t>OMVK Fejér Megyei Területi Sz.</t>
  </si>
  <si>
    <t>Csapda pályázat támogatása</t>
  </si>
  <si>
    <t xml:space="preserve">Munkavállalók </t>
  </si>
  <si>
    <t>Dolgozók részére nyújtott lakáskölcsön visszafizetése</t>
  </si>
  <si>
    <t>Lakásépítés és –vásárlás munkáltatói számla nyitó egyenlegének átvezetése az idegen pénzeszközök közül</t>
  </si>
  <si>
    <t>KEOP Élettelen pályázat</t>
  </si>
  <si>
    <t>KEOP Mezőgazd-Ipolyvece telep páláyzat</t>
  </si>
  <si>
    <t>KEOP Mezőgazd- Gépbeszerzés pályázat</t>
  </si>
  <si>
    <t>KEOP mezőgazd- gépbeszerzés pályázat</t>
  </si>
  <si>
    <t>KEOP Esztergom állattartótelep páláyzat</t>
  </si>
  <si>
    <t>Alcsút 2. ütem megvalósítás 2.ford. páláyzat</t>
  </si>
  <si>
    <t>Interreg Invazív pályázat</t>
  </si>
  <si>
    <t>ÁROP Szervezetfejlesztés pályázat</t>
  </si>
  <si>
    <t>Interreg Királyrét pályázat</t>
  </si>
  <si>
    <t>Svájci Alap - Erdei élőhely pályázat</t>
  </si>
  <si>
    <t>KEOP Mezőgazd-Ipolyvece telep pályázat</t>
  </si>
  <si>
    <t>KEOP Esztergom állattartótelep pályázat</t>
  </si>
  <si>
    <t>Alcsút 2. ütem megvalósítás 2. ford.  Pályázat</t>
  </si>
  <si>
    <t>Dinnyési Kajtor csatorna rek. átcsop.</t>
  </si>
  <si>
    <t>B1 Működési célú támogatások államháztartáson belülről összesen:</t>
  </si>
  <si>
    <t>B2 Felhalmozási célú támogatások államháztartáson belülről összesen:</t>
  </si>
  <si>
    <t>B7 Felhalmozási célú átvett pénzeszköz összesen:</t>
  </si>
  <si>
    <t>B6 Működési célú átvett pénzeszköz összesen:</t>
  </si>
  <si>
    <t>Mindösszesen:</t>
  </si>
  <si>
    <t>Motorkerékpár UJH753 Kawasaki</t>
  </si>
  <si>
    <t xml:space="preserve"> M-70 diesel alapgép+ alternáló fűkasza</t>
  </si>
  <si>
    <t>Tehergépjármű beszerzés (terepjáró) 3 db LAU392, MVZ033, MVZ034</t>
  </si>
  <si>
    <t>Hangtechnikai berendezés</t>
  </si>
  <si>
    <t>Dömösi Látogatóközpont kiállítási koncepció terv</t>
  </si>
  <si>
    <t>Utánfutó vásárlás (használt) XTF623</t>
  </si>
  <si>
    <t>Fűnyíró traktor</t>
  </si>
  <si>
    <t>Alcsúti arborétum fejlesztése</t>
  </si>
  <si>
    <t>Molnár János barlang villamosrendszer kiépítése</t>
  </si>
  <si>
    <t>Molnár János barlang omlásveszély elhárítása</t>
  </si>
  <si>
    <t>Molnár János barlang kiépítési munkálatai</t>
  </si>
  <si>
    <t>Kajtori csatorna zsilip rekonstrukció</t>
  </si>
  <si>
    <t>Infrastuktúra fejlesztés Ipolyvece major</t>
  </si>
  <si>
    <t>Földek</t>
  </si>
  <si>
    <t>Erdők</t>
  </si>
  <si>
    <t>Kisértékű eszközök</t>
  </si>
  <si>
    <t>Tájékoztató az elnyert nemzetközi pályázatok alapján felhasznált pénzösszegekről</t>
  </si>
  <si>
    <t>Bruttó összeg*</t>
  </si>
  <si>
    <t>ebből önrész**</t>
  </si>
  <si>
    <t>Nemzetközi pályázati forrás megnevezése</t>
  </si>
  <si>
    <t>2014. előtt</t>
  </si>
  <si>
    <t>LIFE 10/NAT/HU/000020</t>
  </si>
  <si>
    <t>INTERREG IVC  0574R2</t>
  </si>
  <si>
    <t>Nagyváros körüli védett területek kezelése (Periurban)</t>
  </si>
  <si>
    <t>SEE/B/0010/2.3/X</t>
  </si>
  <si>
    <t>Bioregio - "Integrated management of biological and landscape diversity for sustainable regional development and ecological connectivity in the Carpathians"</t>
  </si>
  <si>
    <t>SH/4/13</t>
  </si>
  <si>
    <t>Erdei életközösségek védelmét megalapozó többcélú állapotértékelés a magyar Kárpátokban (Svájci Alap) 2. forduló</t>
  </si>
  <si>
    <t>KEOP-7.3.1.2/09-11-2011-0011</t>
  </si>
  <si>
    <t>Élettelen természeti értékek védelme a Gerecsében, a Pilisben, a Vértesben és a Börzsönyben (1. forduló)</t>
  </si>
  <si>
    <t>KEOP-3.2.0/11-2012-0006</t>
  </si>
  <si>
    <t>A Duna-Ipoly Nemzeti Park esztergomi területén, a Körtvélyes-szigeten, valamint a középső Ipoly-völgyi Vörösharaszt területén a gyepterületek természetvédelmi kezelését szolgáló gép- és eszközcsoport kialakítása</t>
  </si>
  <si>
    <t>KEOP-3.2.0/11-2012-0013</t>
  </si>
  <si>
    <t>A Duna-Ipoly Nemzeti Park középső Ipoly-völgy ipolyvecei és drégelypalánki gyepterületeinek természetvédelmi kezelését szolgáló állattartási infrastruktúra fejlesztése</t>
  </si>
  <si>
    <t>HUSK 1101/2.2.1/0252</t>
  </si>
  <si>
    <t>SEE/D/0165/2.3/X</t>
  </si>
  <si>
    <t>DANUBEPARKS STEP 2.0***</t>
  </si>
  <si>
    <t>HUSK 1101/2.2.1/0052</t>
  </si>
  <si>
    <t>Özönnövények elleni egységes védelem homoki és ártéri élőhelyeken</t>
  </si>
  <si>
    <t>LIFE12 NAT/HU/001028</t>
  </si>
  <si>
    <t>Száraz gyeptípusok helyreállítása Közép-magyarországi Natura 2000 területeken</t>
  </si>
  <si>
    <t>ÁROP-1.2.18/A-2013-2013-0040</t>
  </si>
  <si>
    <t>Szervezetfejlesztés a Duna-Ipoly Nemzeti Park Igazgatóságnál</t>
  </si>
  <si>
    <t xml:space="preserve">Natura 2000 fenntartási- és kezelési tervek </t>
  </si>
  <si>
    <t>IEE/12/994/SI2.645924 BIOEUPARKS</t>
  </si>
  <si>
    <t>Bioeuparks - Helyi szilárd biomassza ellátás növelése fenntartható erdőgazdálkodásból és mezőgazdasági területekről</t>
  </si>
  <si>
    <t>KEOP-3.2.0/11-2012-0020</t>
  </si>
  <si>
    <t>0</t>
  </si>
  <si>
    <t>A Duna-Ipoly Nemzeti Park Esztergom Strázsa-hegyi gyepterületeinek természetvédelmi kezelését szolgáló állattartási infrastruktúra kialakítása</t>
  </si>
  <si>
    <t>KEOP-3.1.2/2F/09-11-2013-0031</t>
  </si>
  <si>
    <t>Az Alcsúti Arborétum fejlesztése (2. forduló)</t>
  </si>
  <si>
    <t>DCC-DANUBEPARKS Biodiversity and Tourism</t>
  </si>
  <si>
    <t>LIFE13 INF/HU/001163</t>
  </si>
  <si>
    <t>Továbbfejlesztett kommunikáció, együttműködés és kapacitásbővítés a Natura 2000 erdők biodiverzitásának megőrzése érdekében</t>
  </si>
  <si>
    <t>Élettelen természeti értékek védelme a Gerecsében, a Pilisben, a Vértesben és a Börzsönyben (2. forduló)</t>
  </si>
  <si>
    <t>MNB 2014. december 31. árfolyam</t>
  </si>
  <si>
    <t>Megjegyzések:</t>
  </si>
  <si>
    <t>Partnerszervezetekkel közösen bonyolított pályázatok esetében (ahol a DINPI főpályázó):</t>
  </si>
  <si>
    <t>* Az összköltségvetés tartalmazza a partner szervezetek költségeit is.</t>
  </si>
  <si>
    <t>*** A pályázat összköltségvetése és önrész költsége 306 Ft/EUR árfolyamon átszámolva.</t>
  </si>
  <si>
    <t>__________________________</t>
  </si>
  <si>
    <t xml:space="preserve">20/02/09/00 Természetvédelmi kártalanítás előirányzat </t>
  </si>
  <si>
    <t>20/14 "Fejezeti általános tartalék" előirányzat</t>
  </si>
  <si>
    <t>Jókai-kert kárelhárítás</t>
  </si>
  <si>
    <t>XII. FM fejezet</t>
  </si>
  <si>
    <t>Alcsúti Arborétum kutatóház káresemény miatti felújítása</t>
  </si>
  <si>
    <t>Intereg Királyrét pályázat</t>
  </si>
  <si>
    <t>Legambiente Associazione Onlus IT</t>
  </si>
  <si>
    <t>Miniszterelnökség</t>
  </si>
  <si>
    <t>DCC Biodiverzitás pályázat</t>
  </si>
  <si>
    <t>Regione Toscana</t>
  </si>
  <si>
    <t>RNP Romsilva</t>
  </si>
  <si>
    <t>AKG támogatás 2012-2013</t>
  </si>
  <si>
    <t>2014.évi egységes területalapú támogatás</t>
  </si>
  <si>
    <t>2013. évi egységes területalapú támogatás</t>
  </si>
  <si>
    <t>Alcsúti kutatóház szigetelés és lambéria csere</t>
  </si>
  <si>
    <t>Villanypásztor Nagykáta-Egreskáta</t>
  </si>
  <si>
    <t>Tüzivíz-tározó kerítés Ipolyvece major</t>
  </si>
  <si>
    <t>Behatolás jelző és video megfigyelő rendszer Ipolyvece, Esztergom</t>
  </si>
  <si>
    <t>Video megfigyelő rendszer Pál-völgyi barlang, Vár-barlang</t>
  </si>
  <si>
    <t>Információs tábla Ipoly-völgyi Tanösvény</t>
  </si>
  <si>
    <t>Akácfakarám Ipolyvece major</t>
  </si>
  <si>
    <t>Információs pult Sas-hegy</t>
  </si>
  <si>
    <t>Képregény kiállítás Sün Gála</t>
  </si>
  <si>
    <t>Szennyvíztisztító rendszer fejlesztése Királyrét</t>
  </si>
  <si>
    <t>Ajánlati tervdokumentáció Esztergom állatartó telep</t>
  </si>
  <si>
    <t>Gulyakút építéshez dokumentáció Ipolyvece major</t>
  </si>
  <si>
    <t>** Az összes önrész költség  a DINPI önrész költségeit tartalmazza.</t>
  </si>
  <si>
    <t>aláírás</t>
  </si>
  <si>
    <t>KEOP-3.1.2/2F/09-11-2013-0058</t>
  </si>
  <si>
    <t>Kiemelt jelentőségű előhelyek megőrzése a Turjánvidék Natura 2000 terület déli részén</t>
  </si>
  <si>
    <t>Fejezeti kezelésű előirányzat</t>
  </si>
  <si>
    <t>Földvásárlás</t>
  </si>
  <si>
    <t>Monitoring</t>
  </si>
  <si>
    <t>Egyéb átadott pénzeszközök</t>
  </si>
  <si>
    <t>Magyar Nemzeti Parkok Hete rendezvény támogatása</t>
  </si>
  <si>
    <t>KGF/763/2014 üi.sz. feladatváltozás</t>
  </si>
  <si>
    <t xml:space="preserve">KGF/763/2014 üi.sz. feladatváltozás </t>
  </si>
  <si>
    <t>Igazgatói értekezlet, "Év emlőse a keleti sün" pályázat szervezése, barlangnyilvántartás adatgyűjtés</t>
  </si>
  <si>
    <t xml:space="preserve">DSZ/15-2014. sz. megállapodás </t>
  </si>
  <si>
    <t>MVH átcsoportosítás: helyszíni ellenőrzés</t>
  </si>
  <si>
    <t>utólagos fin.</t>
  </si>
  <si>
    <t>Természetvédelmi bemutatóhelyek infrastrukturális fejlesztése Királyréten és az Ipoly-völgyben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</si>
</sst>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_-* #,##0\ _F_t_-;\-* #,##0\ _F_t_-;_-* &quot;-&quot;??\ _F_t_-;_-@_-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name val="MS Sans Serif"/>
      <family val="2"/>
    </font>
    <font>
      <i/>
      <sz val="13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.5"/>
      <name val="Times New Roman CE"/>
      <family val="1"/>
    </font>
    <font>
      <sz val="12"/>
      <name val="MS Sans Serif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33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3" fontId="12" fillId="0" borderId="11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13" fillId="0" borderId="0" xfId="0" applyFont="1" applyAlignment="1">
      <alignment horizontal="left" indent="12"/>
    </xf>
    <xf numFmtId="0" fontId="21" fillId="0" borderId="0" xfId="0" applyFont="1" applyAlignment="1">
      <alignment/>
    </xf>
    <xf numFmtId="0" fontId="12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8" fillId="0" borderId="0" xfId="0" applyFont="1" applyAlignment="1">
      <alignment wrapText="1"/>
    </xf>
    <xf numFmtId="0" fontId="0" fillId="0" borderId="11" xfId="0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3" fontId="25" fillId="0" borderId="17" xfId="0" applyNumberFormat="1" applyFont="1" applyBorder="1" applyAlignment="1">
      <alignment horizontal="right" vertical="top" wrapText="1"/>
    </xf>
    <xf numFmtId="0" fontId="18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3" fontId="16" fillId="0" borderId="19" xfId="0" applyNumberFormat="1" applyFont="1" applyBorder="1" applyAlignment="1">
      <alignment horizontal="right" vertical="top" wrapText="1"/>
    </xf>
    <xf numFmtId="0" fontId="16" fillId="0" borderId="18" xfId="0" applyFont="1" applyBorder="1" applyAlignment="1">
      <alignment horizontal="left" vertical="top" wrapText="1"/>
    </xf>
    <xf numFmtId="3" fontId="25" fillId="0" borderId="19" xfId="0" applyNumberFormat="1" applyFont="1" applyBorder="1" applyAlignment="1">
      <alignment horizontal="right" vertical="top" wrapText="1"/>
    </xf>
    <xf numFmtId="0" fontId="25" fillId="0" borderId="20" xfId="0" applyFont="1" applyBorder="1" applyAlignment="1">
      <alignment horizontal="left" vertical="top" wrapText="1"/>
    </xf>
    <xf numFmtId="3" fontId="25" fillId="0" borderId="21" xfId="0" applyNumberFormat="1" applyFont="1" applyBorder="1" applyAlignment="1">
      <alignment horizontal="right" vertical="top" wrapText="1"/>
    </xf>
    <xf numFmtId="0" fontId="18" fillId="0" borderId="22" xfId="0" applyFont="1" applyBorder="1" applyAlignment="1">
      <alignment horizontal="left" vertical="top" wrapText="1"/>
    </xf>
    <xf numFmtId="3" fontId="25" fillId="0" borderId="23" xfId="0" applyNumberFormat="1" applyFont="1" applyBorder="1" applyAlignment="1">
      <alignment horizontal="right" vertical="top" wrapText="1"/>
    </xf>
    <xf numFmtId="0" fontId="18" fillId="0" borderId="24" xfId="0" applyFont="1" applyBorder="1" applyAlignment="1">
      <alignment horizontal="left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8" fillId="1" borderId="25" xfId="0" applyFont="1" applyFill="1" applyBorder="1" applyAlignment="1">
      <alignment horizontal="center" vertical="top" wrapText="1"/>
    </xf>
    <xf numFmtId="0" fontId="18" fillId="1" borderId="16" xfId="0" applyFont="1" applyFill="1" applyBorder="1" applyAlignment="1">
      <alignment horizontal="center" vertical="top" wrapText="1"/>
    </xf>
    <xf numFmtId="0" fontId="18" fillId="1" borderId="17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horizontal="right" vertical="top" wrapText="1"/>
    </xf>
    <xf numFmtId="3" fontId="18" fillId="0" borderId="17" xfId="0" applyNumberFormat="1" applyFont="1" applyBorder="1" applyAlignment="1">
      <alignment horizontal="righ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3" fontId="18" fillId="0" borderId="27" xfId="0" applyNumberFormat="1" applyFont="1" applyBorder="1" applyAlignment="1">
      <alignment horizontal="right" vertical="top" wrapText="1"/>
    </xf>
    <xf numFmtId="0" fontId="18" fillId="0" borderId="25" xfId="0" applyFont="1" applyBorder="1" applyAlignment="1">
      <alignment horizontal="left"/>
    </xf>
    <xf numFmtId="3" fontId="12" fillId="0" borderId="11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165" fontId="29" fillId="0" borderId="11" xfId="43" applyNumberFormat="1" applyFont="1" applyBorder="1" applyAlignment="1">
      <alignment/>
    </xf>
    <xf numFmtId="165" fontId="29" fillId="33" borderId="11" xfId="43" applyNumberFormat="1" applyFont="1" applyFill="1" applyBorder="1" applyAlignment="1">
      <alignment horizontal="right"/>
    </xf>
    <xf numFmtId="165" fontId="30" fillId="0" borderId="11" xfId="43" applyNumberFormat="1" applyFont="1" applyBorder="1" applyAlignment="1">
      <alignment horizontal="justify" vertical="top" wrapText="1"/>
    </xf>
    <xf numFmtId="165" fontId="30" fillId="0" borderId="11" xfId="43" applyNumberFormat="1" applyFont="1" applyBorder="1" applyAlignment="1">
      <alignment horizontal="justify" vertical="top"/>
    </xf>
    <xf numFmtId="165" fontId="30" fillId="0" borderId="11" xfId="43" applyNumberFormat="1" applyFont="1" applyBorder="1" applyAlignment="1">
      <alignment/>
    </xf>
    <xf numFmtId="165" fontId="29" fillId="0" borderId="11" xfId="43" applyNumberFormat="1" applyFont="1" applyBorder="1" applyAlignment="1">
      <alignment horizontal="justify" vertical="top" wrapText="1"/>
    </xf>
    <xf numFmtId="0" fontId="29" fillId="33" borderId="0" xfId="0" applyFont="1" applyFill="1" applyAlignment="1">
      <alignment/>
    </xf>
    <xf numFmtId="165" fontId="31" fillId="0" borderId="11" xfId="43" applyNumberFormat="1" applyFont="1" applyBorder="1" applyAlignment="1">
      <alignment horizontal="justify" vertical="top" wrapText="1"/>
    </xf>
    <xf numFmtId="165" fontId="22" fillId="33" borderId="11" xfId="43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165" fontId="29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1" xfId="0" applyFont="1" applyBorder="1" applyAlignment="1">
      <alignment horizontal="center" vertical="top" wrapText="1"/>
    </xf>
    <xf numFmtId="3" fontId="34" fillId="0" borderId="11" xfId="0" applyNumberFormat="1" applyFont="1" applyBorder="1" applyAlignment="1">
      <alignment horizontal="right" vertical="top" wrapText="1"/>
    </xf>
    <xf numFmtId="3" fontId="35" fillId="0" borderId="11" xfId="0" applyNumberFormat="1" applyFont="1" applyBorder="1" applyAlignment="1">
      <alignment horizontal="right" vertical="top" wrapText="1"/>
    </xf>
    <xf numFmtId="0" fontId="35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right" vertical="top" wrapText="1"/>
    </xf>
    <xf numFmtId="165" fontId="16" fillId="0" borderId="0" xfId="43" applyNumberFormat="1" applyFont="1" applyAlignment="1">
      <alignment/>
    </xf>
    <xf numFmtId="165" fontId="17" fillId="0" borderId="0" xfId="43" applyNumberFormat="1" applyFont="1" applyAlignment="1">
      <alignment/>
    </xf>
    <xf numFmtId="165" fontId="16" fillId="0" borderId="11" xfId="43" applyNumberFormat="1" applyFont="1" applyBorder="1" applyAlignment="1">
      <alignment wrapText="1"/>
    </xf>
    <xf numFmtId="165" fontId="16" fillId="0" borderId="19" xfId="43" applyNumberFormat="1" applyFont="1" applyBorder="1" applyAlignment="1">
      <alignment wrapText="1"/>
    </xf>
    <xf numFmtId="165" fontId="16" fillId="0" borderId="0" xfId="43" applyNumberFormat="1" applyFont="1" applyAlignment="1">
      <alignment wrapText="1"/>
    </xf>
    <xf numFmtId="165" fontId="0" fillId="0" borderId="0" xfId="43" applyNumberFormat="1" applyFont="1" applyAlignment="1">
      <alignment/>
    </xf>
    <xf numFmtId="14" fontId="0" fillId="0" borderId="0" xfId="0" applyNumberFormat="1" applyAlignment="1">
      <alignment/>
    </xf>
    <xf numFmtId="0" fontId="16" fillId="33" borderId="18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3" fontId="12" fillId="33" borderId="11" xfId="0" applyNumberFormat="1" applyFont="1" applyFill="1" applyBorder="1" applyAlignment="1">
      <alignment/>
    </xf>
    <xf numFmtId="165" fontId="30" fillId="33" borderId="11" xfId="43" applyNumberFormat="1" applyFont="1" applyFill="1" applyBorder="1" applyAlignment="1">
      <alignment horizontal="justify" vertical="top" wrapText="1"/>
    </xf>
    <xf numFmtId="14" fontId="16" fillId="0" borderId="14" xfId="43" applyNumberFormat="1" applyFont="1" applyBorder="1" applyAlignment="1">
      <alignment wrapText="1"/>
    </xf>
    <xf numFmtId="165" fontId="16" fillId="0" borderId="23" xfId="43" applyNumberFormat="1" applyFont="1" applyBorder="1" applyAlignment="1">
      <alignment wrapText="1"/>
    </xf>
    <xf numFmtId="14" fontId="16" fillId="0" borderId="11" xfId="43" applyNumberFormat="1" applyFont="1" applyBorder="1" applyAlignment="1">
      <alignment wrapText="1"/>
    </xf>
    <xf numFmtId="0" fontId="18" fillId="0" borderId="25" xfId="0" applyFont="1" applyBorder="1" applyAlignment="1">
      <alignment vertical="center" wrapText="1"/>
    </xf>
    <xf numFmtId="0" fontId="16" fillId="34" borderId="28" xfId="0" applyFont="1" applyFill="1" applyBorder="1" applyAlignment="1">
      <alignment wrapText="1"/>
    </xf>
    <xf numFmtId="0" fontId="16" fillId="34" borderId="29" xfId="0" applyFont="1" applyFill="1" applyBorder="1" applyAlignment="1">
      <alignment wrapText="1"/>
    </xf>
    <xf numFmtId="0" fontId="16" fillId="34" borderId="30" xfId="0" applyFont="1" applyFill="1" applyBorder="1" applyAlignment="1">
      <alignment wrapText="1"/>
    </xf>
    <xf numFmtId="165" fontId="16" fillId="34" borderId="30" xfId="43" applyNumberFormat="1" applyFont="1" applyFill="1" applyBorder="1" applyAlignment="1">
      <alignment wrapText="1"/>
    </xf>
    <xf numFmtId="165" fontId="16" fillId="34" borderId="31" xfId="43" applyNumberFormat="1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5" fontId="16" fillId="0" borderId="13" xfId="43" applyNumberFormat="1" applyFont="1" applyBorder="1" applyAlignment="1">
      <alignment wrapText="1"/>
    </xf>
    <xf numFmtId="14" fontId="16" fillId="0" borderId="13" xfId="43" applyNumberFormat="1" applyFont="1" applyBorder="1" applyAlignment="1">
      <alignment wrapText="1"/>
    </xf>
    <xf numFmtId="165" fontId="16" fillId="0" borderId="21" xfId="43" applyNumberFormat="1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165" fontId="16" fillId="0" borderId="14" xfId="43" applyNumberFormat="1" applyFont="1" applyBorder="1" applyAlignment="1">
      <alignment wrapText="1"/>
    </xf>
    <xf numFmtId="14" fontId="16" fillId="33" borderId="14" xfId="43" applyNumberFormat="1" applyFont="1" applyFill="1" applyBorder="1" applyAlignment="1">
      <alignment wrapText="1"/>
    </xf>
    <xf numFmtId="165" fontId="16" fillId="33" borderId="23" xfId="43" applyNumberFormat="1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165" fontId="16" fillId="0" borderId="16" xfId="43" applyNumberFormat="1" applyFont="1" applyBorder="1" applyAlignment="1">
      <alignment wrapText="1"/>
    </xf>
    <xf numFmtId="165" fontId="16" fillId="0" borderId="17" xfId="43" applyNumberFormat="1" applyFont="1" applyBorder="1" applyAlignment="1">
      <alignment wrapText="1"/>
    </xf>
    <xf numFmtId="14" fontId="16" fillId="0" borderId="16" xfId="43" applyNumberFormat="1" applyFont="1" applyBorder="1" applyAlignment="1">
      <alignment wrapText="1"/>
    </xf>
    <xf numFmtId="165" fontId="18" fillId="35" borderId="33" xfId="43" applyNumberFormat="1" applyFont="1" applyFill="1" applyBorder="1" applyAlignment="1">
      <alignment wrapText="1"/>
    </xf>
    <xf numFmtId="165" fontId="16" fillId="35" borderId="33" xfId="43" applyNumberFormat="1" applyFont="1" applyFill="1" applyBorder="1" applyAlignment="1">
      <alignment wrapText="1"/>
    </xf>
    <xf numFmtId="165" fontId="18" fillId="35" borderId="34" xfId="43" applyNumberFormat="1" applyFont="1" applyFill="1" applyBorder="1" applyAlignment="1">
      <alignment wrapText="1"/>
    </xf>
    <xf numFmtId="0" fontId="12" fillId="0" borderId="0" xfId="65" applyFont="1">
      <alignment/>
      <protection/>
    </xf>
    <xf numFmtId="0" fontId="12" fillId="0" borderId="0" xfId="65" applyFont="1" applyAlignment="1">
      <alignment horizontal="right"/>
      <protection/>
    </xf>
    <xf numFmtId="0" fontId="12" fillId="0" borderId="35" xfId="65" applyFont="1" applyBorder="1">
      <alignment/>
      <protection/>
    </xf>
    <xf numFmtId="0" fontId="12" fillId="0" borderId="24" xfId="65" applyFont="1" applyBorder="1" applyAlignment="1">
      <alignment horizontal="center"/>
      <protection/>
    </xf>
    <xf numFmtId="0" fontId="12" fillId="0" borderId="32" xfId="65" applyFont="1" applyBorder="1" applyAlignment="1">
      <alignment horizontal="center"/>
      <protection/>
    </xf>
    <xf numFmtId="0" fontId="12" fillId="0" borderId="13" xfId="65" applyFont="1" applyBorder="1" applyAlignment="1">
      <alignment horizontal="center"/>
      <protection/>
    </xf>
    <xf numFmtId="0" fontId="12" fillId="0" borderId="36" xfId="65" applyFont="1" applyBorder="1" applyAlignment="1">
      <alignment horizontal="center"/>
      <protection/>
    </xf>
    <xf numFmtId="0" fontId="12" fillId="0" borderId="37" xfId="65" applyFont="1" applyBorder="1" applyAlignment="1">
      <alignment horizontal="center"/>
      <protection/>
    </xf>
    <xf numFmtId="0" fontId="12" fillId="0" borderId="21" xfId="65" applyFont="1" applyBorder="1" applyAlignment="1">
      <alignment horizontal="center"/>
      <protection/>
    </xf>
    <xf numFmtId="0" fontId="12" fillId="0" borderId="38" xfId="65" applyFont="1" applyFill="1" applyBorder="1" applyAlignment="1">
      <alignment horizontal="left"/>
      <protection/>
    </xf>
    <xf numFmtId="0" fontId="12" fillId="0" borderId="38" xfId="65" applyFont="1" applyBorder="1" applyAlignment="1">
      <alignment horizontal="center"/>
      <protection/>
    </xf>
    <xf numFmtId="0" fontId="12" fillId="0" borderId="24" xfId="65" applyFont="1" applyFill="1" applyBorder="1" applyAlignment="1">
      <alignment horizontal="left" wrapText="1"/>
      <protection/>
    </xf>
    <xf numFmtId="0" fontId="12" fillId="0" borderId="39" xfId="65" applyFont="1" applyBorder="1" applyAlignment="1">
      <alignment horizontal="center"/>
      <protection/>
    </xf>
    <xf numFmtId="0" fontId="16" fillId="33" borderId="38" xfId="0" applyFont="1" applyFill="1" applyBorder="1" applyAlignment="1">
      <alignment/>
    </xf>
    <xf numFmtId="0" fontId="16" fillId="33" borderId="40" xfId="64" applyFont="1" applyFill="1" applyBorder="1" applyAlignment="1">
      <alignment horizontal="left" vertical="center" wrapText="1"/>
      <protection/>
    </xf>
    <xf numFmtId="0" fontId="12" fillId="0" borderId="41" xfId="65" applyFont="1" applyBorder="1" applyAlignment="1">
      <alignment horizontal="center"/>
      <protection/>
    </xf>
    <xf numFmtId="0" fontId="16" fillId="0" borderId="38" xfId="0" applyFont="1" applyFill="1" applyBorder="1" applyAlignment="1">
      <alignment/>
    </xf>
    <xf numFmtId="0" fontId="16" fillId="0" borderId="40" xfId="64" applyFont="1" applyFill="1" applyBorder="1" applyAlignment="1">
      <alignment horizontal="left" vertical="center" wrapText="1"/>
      <protection/>
    </xf>
    <xf numFmtId="0" fontId="12" fillId="33" borderId="38" xfId="65" applyFont="1" applyFill="1" applyBorder="1" applyAlignment="1">
      <alignment horizontal="center"/>
      <protection/>
    </xf>
    <xf numFmtId="0" fontId="12" fillId="33" borderId="41" xfId="65" applyFont="1" applyFill="1" applyBorder="1" applyAlignment="1">
      <alignment horizontal="center"/>
      <protection/>
    </xf>
    <xf numFmtId="0" fontId="12" fillId="0" borderId="41" xfId="65" applyFont="1" applyFill="1" applyBorder="1" applyAlignment="1">
      <alignment horizontal="center"/>
      <protection/>
    </xf>
    <xf numFmtId="0" fontId="12" fillId="0" borderId="42" xfId="65" applyFont="1" applyFill="1" applyBorder="1" applyAlignment="1">
      <alignment horizontal="left"/>
      <protection/>
    </xf>
    <xf numFmtId="0" fontId="12" fillId="0" borderId="43" xfId="65" applyFont="1" applyFill="1" applyBorder="1" applyAlignment="1">
      <alignment horizontal="left" wrapText="1"/>
      <protection/>
    </xf>
    <xf numFmtId="0" fontId="12" fillId="0" borderId="40" xfId="65" applyFont="1" applyBorder="1" applyAlignment="1">
      <alignment horizontal="center"/>
      <protection/>
    </xf>
    <xf numFmtId="0" fontId="12" fillId="0" borderId="38" xfId="65" applyFont="1" applyBorder="1">
      <alignment/>
      <protection/>
    </xf>
    <xf numFmtId="0" fontId="12" fillId="0" borderId="40" xfId="65" applyFont="1" applyBorder="1">
      <alignment/>
      <protection/>
    </xf>
    <xf numFmtId="0" fontId="12" fillId="33" borderId="40" xfId="65" applyFont="1" applyFill="1" applyBorder="1">
      <alignment/>
      <protection/>
    </xf>
    <xf numFmtId="0" fontId="12" fillId="0" borderId="38" xfId="65" applyFont="1" applyFill="1" applyBorder="1">
      <alignment/>
      <protection/>
    </xf>
    <xf numFmtId="0" fontId="12" fillId="0" borderId="40" xfId="65" applyFont="1" applyFill="1" applyBorder="1" applyAlignment="1">
      <alignment wrapText="1"/>
      <protection/>
    </xf>
    <xf numFmtId="0" fontId="12" fillId="0" borderId="40" xfId="65" applyFont="1" applyFill="1" applyBorder="1" applyAlignment="1">
      <alignment horizontal="center"/>
      <protection/>
    </xf>
    <xf numFmtId="3" fontId="12" fillId="0" borderId="38" xfId="65" applyNumberFormat="1" applyFont="1" applyBorder="1" applyAlignment="1">
      <alignment horizontal="center"/>
      <protection/>
    </xf>
    <xf numFmtId="49" fontId="12" fillId="0" borderId="41" xfId="65" applyNumberFormat="1" applyFont="1" applyFill="1" applyBorder="1" applyAlignment="1">
      <alignment wrapText="1"/>
      <protection/>
    </xf>
    <xf numFmtId="3" fontId="12" fillId="0" borderId="40" xfId="65" applyNumberFormat="1" applyFont="1" applyBorder="1" applyAlignment="1">
      <alignment horizontal="center"/>
      <protection/>
    </xf>
    <xf numFmtId="49" fontId="12" fillId="0" borderId="38" xfId="65" applyNumberFormat="1" applyFont="1" applyBorder="1" applyAlignment="1">
      <alignment wrapText="1"/>
      <protection/>
    </xf>
    <xf numFmtId="49" fontId="12" fillId="0" borderId="40" xfId="65" applyNumberFormat="1" applyFont="1" applyBorder="1" applyAlignment="1">
      <alignment wrapText="1"/>
      <protection/>
    </xf>
    <xf numFmtId="49" fontId="12" fillId="0" borderId="42" xfId="65" applyNumberFormat="1" applyFont="1" applyFill="1" applyBorder="1" applyAlignment="1">
      <alignment wrapText="1"/>
      <protection/>
    </xf>
    <xf numFmtId="0" fontId="12" fillId="0" borderId="44" xfId="65" applyFont="1" applyBorder="1" applyAlignment="1">
      <alignment horizontal="center"/>
      <protection/>
    </xf>
    <xf numFmtId="0" fontId="12" fillId="0" borderId="43" xfId="65" applyFont="1" applyFill="1" applyBorder="1">
      <alignment/>
      <protection/>
    </xf>
    <xf numFmtId="0" fontId="12" fillId="0" borderId="42" xfId="65" applyFont="1" applyBorder="1">
      <alignment/>
      <protection/>
    </xf>
    <xf numFmtId="0" fontId="16" fillId="0" borderId="3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0" xfId="0" applyFont="1" applyAlignment="1">
      <alignment horizontal="left"/>
    </xf>
    <xf numFmtId="3" fontId="76" fillId="0" borderId="0" xfId="65" applyNumberFormat="1" applyFont="1" applyBorder="1">
      <alignment/>
      <protection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3" fontId="12" fillId="0" borderId="0" xfId="65" applyNumberFormat="1" applyFont="1" applyBorder="1">
      <alignment/>
      <protection/>
    </xf>
    <xf numFmtId="0" fontId="16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16" fillId="0" borderId="0" xfId="0" applyFont="1" applyAlignment="1">
      <alignment horizontal="center"/>
    </xf>
    <xf numFmtId="0" fontId="39" fillId="0" borderId="0" xfId="0" applyFont="1" applyAlignment="1">
      <alignment/>
    </xf>
    <xf numFmtId="0" fontId="12" fillId="0" borderId="0" xfId="65" applyFont="1" applyFill="1">
      <alignment/>
      <protection/>
    </xf>
    <xf numFmtId="0" fontId="24" fillId="0" borderId="0" xfId="0" applyFont="1" applyAlignment="1">
      <alignment horizontal="center" wrapText="1"/>
    </xf>
    <xf numFmtId="0" fontId="18" fillId="35" borderId="45" xfId="0" applyFont="1" applyFill="1" applyBorder="1" applyAlignment="1">
      <alignment horizontal="center" wrapText="1"/>
    </xf>
    <xf numFmtId="0" fontId="18" fillId="35" borderId="33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34" fillId="0" borderId="47" xfId="0" applyFont="1" applyBorder="1" applyAlignment="1">
      <alignment horizontal="center" vertical="top" wrapText="1"/>
    </xf>
    <xf numFmtId="0" fontId="34" fillId="0" borderId="48" xfId="0" applyFont="1" applyBorder="1" applyAlignment="1">
      <alignment horizontal="center" vertical="top" wrapText="1"/>
    </xf>
    <xf numFmtId="0" fontId="34" fillId="0" borderId="49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35" fillId="0" borderId="47" xfId="0" applyFont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top" wrapText="1"/>
    </xf>
    <xf numFmtId="0" fontId="35" fillId="0" borderId="49" xfId="0" applyFont="1" applyBorder="1" applyAlignment="1">
      <alignment horizontal="center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48" xfId="0" applyFont="1" applyBorder="1" applyAlignment="1">
      <alignment horizontal="left" vertical="top" wrapText="1"/>
    </xf>
    <xf numFmtId="0" fontId="34" fillId="0" borderId="49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3" fontId="12" fillId="0" borderId="30" xfId="65" applyNumberFormat="1" applyFont="1" applyFill="1" applyBorder="1" applyAlignment="1">
      <alignment horizontal="right" vertical="center"/>
      <protection/>
    </xf>
    <xf numFmtId="3" fontId="12" fillId="0" borderId="50" xfId="65" applyNumberFormat="1" applyFont="1" applyFill="1" applyBorder="1" applyAlignment="1">
      <alignment horizontal="right" vertical="center"/>
      <protection/>
    </xf>
    <xf numFmtId="3" fontId="12" fillId="0" borderId="30" xfId="65" applyNumberFormat="1" applyFont="1" applyBorder="1" applyAlignment="1">
      <alignment horizontal="right" vertical="center"/>
      <protection/>
    </xf>
    <xf numFmtId="3" fontId="12" fillId="0" borderId="50" xfId="65" applyNumberFormat="1" applyFont="1" applyBorder="1" applyAlignment="1">
      <alignment horizontal="right" vertical="center"/>
      <protection/>
    </xf>
    <xf numFmtId="3" fontId="12" fillId="0" borderId="31" xfId="65" applyNumberFormat="1" applyFont="1" applyBorder="1" applyAlignment="1">
      <alignment horizontal="right" vertical="center"/>
      <protection/>
    </xf>
    <xf numFmtId="3" fontId="12" fillId="0" borderId="27" xfId="65" applyNumberFormat="1" applyFont="1" applyBorder="1" applyAlignment="1">
      <alignment horizontal="right" vertical="center"/>
      <protection/>
    </xf>
    <xf numFmtId="0" fontId="16" fillId="0" borderId="4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53" xfId="65" applyFont="1" applyBorder="1" applyAlignment="1">
      <alignment horizontal="center" wrapText="1"/>
      <protection/>
    </xf>
    <xf numFmtId="0" fontId="12" fillId="0" borderId="39" xfId="65" applyFont="1" applyBorder="1" applyAlignment="1">
      <alignment horizontal="center" wrapText="1"/>
      <protection/>
    </xf>
    <xf numFmtId="0" fontId="12" fillId="0" borderId="41" xfId="65" applyFont="1" applyBorder="1" applyAlignment="1">
      <alignment horizontal="center" wrapText="1"/>
      <protection/>
    </xf>
    <xf numFmtId="3" fontId="12" fillId="0" borderId="28" xfId="65" applyNumberFormat="1" applyFont="1" applyBorder="1" applyAlignment="1">
      <alignment horizontal="right" vertical="center"/>
      <protection/>
    </xf>
    <xf numFmtId="3" fontId="12" fillId="0" borderId="54" xfId="65" applyNumberFormat="1" applyFont="1" applyBorder="1" applyAlignment="1">
      <alignment horizontal="right" vertical="center"/>
      <protection/>
    </xf>
    <xf numFmtId="3" fontId="12" fillId="0" borderId="31" xfId="65" applyNumberFormat="1" applyFont="1" applyFill="1" applyBorder="1" applyAlignment="1">
      <alignment horizontal="right" vertical="center"/>
      <protection/>
    </xf>
    <xf numFmtId="3" fontId="12" fillId="0" borderId="27" xfId="65" applyNumberFormat="1" applyFont="1" applyFill="1" applyBorder="1" applyAlignment="1">
      <alignment horizontal="right" vertical="center"/>
      <protection/>
    </xf>
    <xf numFmtId="3" fontId="12" fillId="33" borderId="28" xfId="65" applyNumberFormat="1" applyFont="1" applyFill="1" applyBorder="1" applyAlignment="1">
      <alignment horizontal="right" vertical="center"/>
      <protection/>
    </xf>
    <xf numFmtId="3" fontId="12" fillId="33" borderId="54" xfId="65" applyNumberFormat="1" applyFont="1" applyFill="1" applyBorder="1" applyAlignment="1">
      <alignment horizontal="right" vertical="center"/>
      <protection/>
    </xf>
    <xf numFmtId="3" fontId="12" fillId="0" borderId="28" xfId="65" applyNumberFormat="1" applyFont="1" applyFill="1" applyBorder="1" applyAlignment="1">
      <alignment horizontal="right" vertical="center"/>
      <protection/>
    </xf>
    <xf numFmtId="3" fontId="12" fillId="0" borderId="54" xfId="65" applyNumberFormat="1" applyFont="1" applyFill="1" applyBorder="1" applyAlignment="1">
      <alignment horizontal="right" vertical="center"/>
      <protection/>
    </xf>
    <xf numFmtId="0" fontId="12" fillId="0" borderId="28" xfId="65" applyFont="1" applyBorder="1" applyAlignment="1">
      <alignment horizontal="center" vertical="center" wrapText="1"/>
      <protection/>
    </xf>
    <xf numFmtId="0" fontId="12" fillId="0" borderId="55" xfId="65" applyFont="1" applyBorder="1" applyAlignment="1">
      <alignment horizontal="center" vertical="center" wrapText="1"/>
      <protection/>
    </xf>
    <xf numFmtId="0" fontId="12" fillId="0" borderId="54" xfId="65" applyFont="1" applyBorder="1" applyAlignment="1">
      <alignment horizontal="center" vertical="center" wrapText="1"/>
      <protection/>
    </xf>
    <xf numFmtId="0" fontId="12" fillId="0" borderId="31" xfId="65" applyFont="1" applyBorder="1" applyAlignment="1">
      <alignment horizontal="center" vertical="center" wrapText="1"/>
      <protection/>
    </xf>
    <xf numFmtId="0" fontId="12" fillId="0" borderId="56" xfId="65" applyFont="1" applyBorder="1" applyAlignment="1">
      <alignment horizontal="center" vertical="center" wrapText="1"/>
      <protection/>
    </xf>
    <xf numFmtId="0" fontId="12" fillId="0" borderId="27" xfId="65" applyFont="1" applyBorder="1" applyAlignment="1">
      <alignment horizontal="center" vertical="center" wrapText="1"/>
      <protection/>
    </xf>
    <xf numFmtId="0" fontId="12" fillId="33" borderId="42" xfId="65" applyFont="1" applyFill="1" applyBorder="1" applyAlignment="1">
      <alignment horizontal="center"/>
      <protection/>
    </xf>
    <xf numFmtId="0" fontId="12" fillId="33" borderId="51" xfId="65" applyFont="1" applyFill="1" applyBorder="1" applyAlignment="1">
      <alignment horizontal="center"/>
      <protection/>
    </xf>
    <xf numFmtId="0" fontId="12" fillId="33" borderId="52" xfId="65" applyFont="1" applyFill="1" applyBorder="1" applyAlignment="1">
      <alignment horizontal="center"/>
      <protection/>
    </xf>
    <xf numFmtId="0" fontId="12" fillId="0" borderId="36" xfId="65" applyFont="1" applyBorder="1" applyAlignment="1">
      <alignment horizontal="center" vertical="center" wrapText="1"/>
      <protection/>
    </xf>
    <xf numFmtId="0" fontId="12" fillId="0" borderId="57" xfId="65" applyFont="1" applyBorder="1" applyAlignment="1">
      <alignment horizontal="center" vertical="center" wrapText="1"/>
      <protection/>
    </xf>
    <xf numFmtId="0" fontId="12" fillId="0" borderId="58" xfId="65" applyFont="1" applyBorder="1" applyAlignment="1">
      <alignment horizontal="center" vertical="center" wrapText="1"/>
      <protection/>
    </xf>
    <xf numFmtId="0" fontId="12" fillId="0" borderId="59" xfId="65" applyFont="1" applyBorder="1" applyAlignment="1">
      <alignment horizontal="center" vertical="center" wrapText="1"/>
      <protection/>
    </xf>
    <xf numFmtId="0" fontId="12" fillId="0" borderId="60" xfId="65" applyFont="1" applyBorder="1" applyAlignment="1">
      <alignment horizontal="center" vertical="center" wrapText="1"/>
      <protection/>
    </xf>
    <xf numFmtId="0" fontId="12" fillId="0" borderId="61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center" wrapText="1"/>
      <protection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22" xfId="65" applyFont="1" applyBorder="1" applyAlignment="1">
      <alignment horizontal="center" vertical="center" wrapText="1"/>
      <protection/>
    </xf>
    <xf numFmtId="0" fontId="12" fillId="0" borderId="62" xfId="65" applyFont="1" applyBorder="1" applyAlignment="1">
      <alignment horizontal="center" vertical="center" wrapText="1"/>
      <protection/>
    </xf>
    <xf numFmtId="3" fontId="12" fillId="33" borderId="31" xfId="65" applyNumberFormat="1" applyFont="1" applyFill="1" applyBorder="1" applyAlignment="1">
      <alignment horizontal="right" vertical="center"/>
      <protection/>
    </xf>
    <xf numFmtId="3" fontId="12" fillId="33" borderId="27" xfId="65" applyNumberFormat="1" applyFont="1" applyFill="1" applyBorder="1" applyAlignment="1">
      <alignment horizontal="right" vertical="center"/>
      <protection/>
    </xf>
    <xf numFmtId="0" fontId="16" fillId="0" borderId="2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3" fontId="12" fillId="33" borderId="30" xfId="65" applyNumberFormat="1" applyFont="1" applyFill="1" applyBorder="1" applyAlignment="1">
      <alignment horizontal="right" vertical="center"/>
      <protection/>
    </xf>
    <xf numFmtId="3" fontId="12" fillId="33" borderId="50" xfId="65" applyNumberFormat="1" applyFont="1" applyFill="1" applyBorder="1" applyAlignment="1">
      <alignment horizontal="right" vertical="center"/>
      <protection/>
    </xf>
    <xf numFmtId="0" fontId="40" fillId="0" borderId="0" xfId="65" applyFont="1" applyAlignment="1">
      <alignment horizontal="center"/>
      <protection/>
    </xf>
    <xf numFmtId="3" fontId="12" fillId="33" borderId="31" xfId="65" applyNumberFormat="1" applyFont="1" applyFill="1" applyBorder="1" applyAlignment="1">
      <alignment vertical="center"/>
      <protection/>
    </xf>
    <xf numFmtId="3" fontId="12" fillId="33" borderId="27" xfId="65" applyNumberFormat="1" applyFont="1" applyFill="1" applyBorder="1" applyAlignment="1">
      <alignment vertical="center"/>
      <protection/>
    </xf>
    <xf numFmtId="0" fontId="12" fillId="0" borderId="31" xfId="65" applyFont="1" applyBorder="1" applyAlignment="1">
      <alignment vertical="center"/>
      <protection/>
    </xf>
    <xf numFmtId="0" fontId="12" fillId="0" borderId="27" xfId="65" applyFont="1" applyBorder="1" applyAlignment="1">
      <alignment vertical="center"/>
      <protection/>
    </xf>
    <xf numFmtId="0" fontId="12" fillId="0" borderId="28" xfId="65" applyFont="1" applyBorder="1" applyAlignment="1">
      <alignment horizontal="right" vertical="center"/>
      <protection/>
    </xf>
    <xf numFmtId="0" fontId="12" fillId="0" borderId="54" xfId="65" applyFont="1" applyBorder="1" applyAlignment="1">
      <alignment horizontal="right" vertical="center"/>
      <protection/>
    </xf>
    <xf numFmtId="0" fontId="12" fillId="0" borderId="30" xfId="65" applyFont="1" applyBorder="1" applyAlignment="1">
      <alignment horizontal="right" vertical="center"/>
      <protection/>
    </xf>
    <xf numFmtId="0" fontId="12" fillId="0" borderId="50" xfId="65" applyFont="1" applyBorder="1" applyAlignment="1">
      <alignment horizontal="right" vertical="center"/>
      <protection/>
    </xf>
    <xf numFmtId="0" fontId="12" fillId="0" borderId="31" xfId="65" applyFont="1" applyBorder="1" applyAlignment="1">
      <alignment horizontal="right" vertical="center"/>
      <protection/>
    </xf>
    <xf numFmtId="0" fontId="12" fillId="0" borderId="27" xfId="65" applyFont="1" applyBorder="1" applyAlignment="1">
      <alignment horizontal="right" vertical="center"/>
      <protection/>
    </xf>
    <xf numFmtId="0" fontId="16" fillId="0" borderId="28" xfId="0" applyFont="1" applyBorder="1" applyAlignment="1">
      <alignment horizontal="right" vertical="center"/>
    </xf>
    <xf numFmtId="0" fontId="16" fillId="0" borderId="54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50" xfId="0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50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3" fontId="16" fillId="0" borderId="54" xfId="0" applyNumberFormat="1" applyFont="1" applyFill="1" applyBorder="1" applyAlignment="1">
      <alignment horizontal="right" vertical="center"/>
    </xf>
    <xf numFmtId="3" fontId="16" fillId="0" borderId="30" xfId="0" applyNumberFormat="1" applyFont="1" applyFill="1" applyBorder="1" applyAlignment="1">
      <alignment horizontal="right" vertical="center"/>
    </xf>
    <xf numFmtId="3" fontId="16" fillId="0" borderId="50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49" fontId="12" fillId="0" borderId="30" xfId="65" applyNumberFormat="1" applyFont="1" applyBorder="1" applyAlignment="1">
      <alignment horizontal="right" vertical="center"/>
      <protection/>
    </xf>
    <xf numFmtId="49" fontId="12" fillId="0" borderId="50" xfId="65" applyNumberFormat="1" applyFont="1" applyBorder="1" applyAlignment="1">
      <alignment horizontal="right" vertical="center"/>
      <protection/>
    </xf>
    <xf numFmtId="49" fontId="12" fillId="0" borderId="31" xfId="65" applyNumberFormat="1" applyFont="1" applyBorder="1" applyAlignment="1">
      <alignment horizontal="right" vertical="center"/>
      <protection/>
    </xf>
    <xf numFmtId="49" fontId="12" fillId="0" borderId="27" xfId="65" applyNumberFormat="1" applyFont="1" applyBorder="1" applyAlignment="1">
      <alignment horizontal="right" vertical="center"/>
      <protection/>
    </xf>
    <xf numFmtId="0" fontId="12" fillId="0" borderId="31" xfId="65" applyNumberFormat="1" applyFont="1" applyFill="1" applyBorder="1" applyAlignment="1">
      <alignment horizontal="right" vertical="center"/>
      <protection/>
    </xf>
    <xf numFmtId="0" fontId="12" fillId="0" borderId="27" xfId="65" applyNumberFormat="1" applyFont="1" applyFill="1" applyBorder="1" applyAlignment="1">
      <alignment horizontal="right" vertical="center"/>
      <protection/>
    </xf>
    <xf numFmtId="0" fontId="12" fillId="0" borderId="28" xfId="65" applyNumberFormat="1" applyFont="1" applyFill="1" applyBorder="1" applyAlignment="1">
      <alignment horizontal="right" vertical="center"/>
      <protection/>
    </xf>
    <xf numFmtId="0" fontId="12" fillId="0" borderId="54" xfId="65" applyNumberFormat="1" applyFont="1" applyFill="1" applyBorder="1" applyAlignment="1">
      <alignment horizontal="right" vertical="center"/>
      <protection/>
    </xf>
    <xf numFmtId="0" fontId="12" fillId="0" borderId="30" xfId="65" applyNumberFormat="1" applyFont="1" applyFill="1" applyBorder="1" applyAlignment="1">
      <alignment horizontal="right" vertical="center"/>
      <protection/>
    </xf>
    <xf numFmtId="0" fontId="12" fillId="0" borderId="50" xfId="65" applyNumberFormat="1" applyFont="1" applyFill="1" applyBorder="1" applyAlignment="1">
      <alignment horizontal="right" vertical="center"/>
      <protection/>
    </xf>
    <xf numFmtId="3" fontId="16" fillId="0" borderId="30" xfId="65" applyNumberFormat="1" applyFont="1" applyFill="1" applyBorder="1" applyAlignment="1">
      <alignment horizontal="right" vertical="center"/>
      <protection/>
    </xf>
    <xf numFmtId="3" fontId="16" fillId="0" borderId="50" xfId="65" applyNumberFormat="1" applyFont="1" applyFill="1" applyBorder="1" applyAlignment="1">
      <alignment horizontal="right" vertical="center"/>
      <protection/>
    </xf>
    <xf numFmtId="0" fontId="16" fillId="0" borderId="28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vertical="center"/>
    </xf>
    <xf numFmtId="3" fontId="12" fillId="0" borderId="55" xfId="65" applyNumberFormat="1" applyFont="1" applyBorder="1" applyAlignment="1">
      <alignment horizontal="right" vertical="center"/>
      <protection/>
    </xf>
    <xf numFmtId="3" fontId="12" fillId="0" borderId="56" xfId="65" applyNumberFormat="1" applyFont="1" applyBorder="1" applyAlignment="1">
      <alignment horizontal="right" vertical="center"/>
      <protection/>
    </xf>
    <xf numFmtId="1" fontId="12" fillId="0" borderId="28" xfId="65" applyNumberFormat="1" applyFont="1" applyBorder="1" applyAlignment="1">
      <alignment horizontal="right" vertical="center"/>
      <protection/>
    </xf>
    <xf numFmtId="1" fontId="12" fillId="0" borderId="55" xfId="65" applyNumberFormat="1" applyFont="1" applyBorder="1" applyAlignment="1">
      <alignment horizontal="right" vertical="center"/>
      <protection/>
    </xf>
    <xf numFmtId="1" fontId="12" fillId="0" borderId="54" xfId="65" applyNumberFormat="1" applyFont="1" applyBorder="1" applyAlignment="1">
      <alignment horizontal="right" vertical="center"/>
      <protection/>
    </xf>
    <xf numFmtId="3" fontId="12" fillId="0" borderId="30" xfId="65" applyNumberFormat="1" applyFont="1" applyBorder="1" applyAlignment="1">
      <alignment vertical="center"/>
      <protection/>
    </xf>
    <xf numFmtId="3" fontId="12" fillId="0" borderId="63" xfId="65" applyNumberFormat="1" applyFont="1" applyBorder="1" applyAlignment="1">
      <alignment vertical="center"/>
      <protection/>
    </xf>
    <xf numFmtId="3" fontId="12" fillId="0" borderId="50" xfId="65" applyNumberFormat="1" applyFont="1" applyBorder="1" applyAlignment="1">
      <alignment vertical="center"/>
      <protection/>
    </xf>
    <xf numFmtId="1" fontId="12" fillId="0" borderId="30" xfId="65" applyNumberFormat="1" applyFont="1" applyBorder="1" applyAlignment="1">
      <alignment horizontal="right" vertical="center"/>
      <protection/>
    </xf>
    <xf numFmtId="1" fontId="12" fillId="0" borderId="63" xfId="65" applyNumberFormat="1" applyFont="1" applyBorder="1" applyAlignment="1">
      <alignment horizontal="right" vertical="center"/>
      <protection/>
    </xf>
    <xf numFmtId="1" fontId="12" fillId="0" borderId="50" xfId="65" applyNumberFormat="1" applyFont="1" applyBorder="1" applyAlignment="1">
      <alignment horizontal="right" vertical="center"/>
      <protection/>
    </xf>
    <xf numFmtId="3" fontId="12" fillId="0" borderId="31" xfId="65" applyNumberFormat="1" applyFont="1" applyBorder="1" applyAlignment="1">
      <alignment vertical="center"/>
      <protection/>
    </xf>
    <xf numFmtId="3" fontId="12" fillId="0" borderId="56" xfId="65" applyNumberFormat="1" applyFont="1" applyBorder="1" applyAlignment="1">
      <alignment vertical="center"/>
      <protection/>
    </xf>
    <xf numFmtId="3" fontId="12" fillId="0" borderId="27" xfId="65" applyNumberFormat="1" applyFont="1" applyBorder="1" applyAlignment="1">
      <alignment vertical="center"/>
      <protection/>
    </xf>
    <xf numFmtId="3" fontId="12" fillId="0" borderId="28" xfId="65" applyNumberFormat="1" applyFont="1" applyFill="1" applyBorder="1" applyAlignment="1">
      <alignment vertical="center"/>
      <protection/>
    </xf>
    <xf numFmtId="3" fontId="12" fillId="0" borderId="55" xfId="65" applyNumberFormat="1" applyFont="1" applyFill="1" applyBorder="1" applyAlignment="1">
      <alignment vertical="center"/>
      <protection/>
    </xf>
    <xf numFmtId="3" fontId="12" fillId="0" borderId="54" xfId="65" applyNumberFormat="1" applyFont="1" applyFill="1" applyBorder="1" applyAlignment="1">
      <alignment vertical="center"/>
      <protection/>
    </xf>
    <xf numFmtId="3" fontId="12" fillId="0" borderId="30" xfId="65" applyNumberFormat="1" applyFont="1" applyFill="1" applyBorder="1" applyAlignment="1">
      <alignment vertical="center"/>
      <protection/>
    </xf>
    <xf numFmtId="3" fontId="12" fillId="0" borderId="63" xfId="65" applyNumberFormat="1" applyFont="1" applyFill="1" applyBorder="1" applyAlignment="1">
      <alignment vertical="center"/>
      <protection/>
    </xf>
    <xf numFmtId="3" fontId="12" fillId="0" borderId="50" xfId="65" applyNumberFormat="1" applyFont="1" applyFill="1" applyBorder="1" applyAlignment="1">
      <alignment vertical="center"/>
      <protection/>
    </xf>
    <xf numFmtId="3" fontId="12" fillId="0" borderId="63" xfId="65" applyNumberFormat="1" applyFont="1" applyFill="1" applyBorder="1" applyAlignment="1">
      <alignment horizontal="right" vertical="center"/>
      <protection/>
    </xf>
    <xf numFmtId="3" fontId="12" fillId="0" borderId="56" xfId="65" applyNumberFormat="1" applyFont="1" applyFill="1" applyBorder="1" applyAlignment="1">
      <alignment horizontal="right" vertical="center"/>
      <protection/>
    </xf>
    <xf numFmtId="0" fontId="12" fillId="0" borderId="44" xfId="65" applyFont="1" applyBorder="1" applyAlignment="1">
      <alignment wrapText="1"/>
      <protection/>
    </xf>
    <xf numFmtId="0" fontId="12" fillId="0" borderId="41" xfId="65" applyFont="1" applyBorder="1" applyAlignment="1">
      <alignment wrapText="1"/>
      <protection/>
    </xf>
    <xf numFmtId="3" fontId="12" fillId="0" borderId="44" xfId="65" applyNumberFormat="1" applyFont="1" applyBorder="1" applyAlignment="1">
      <alignment horizontal="center"/>
      <protection/>
    </xf>
    <xf numFmtId="3" fontId="12" fillId="0" borderId="41" xfId="65" applyNumberFormat="1" applyFont="1" applyBorder="1" applyAlignment="1">
      <alignment horizontal="center"/>
      <protection/>
    </xf>
    <xf numFmtId="3" fontId="16" fillId="0" borderId="28" xfId="0" applyNumberFormat="1" applyFont="1" applyBorder="1" applyAlignment="1">
      <alignment horizontal="right" vertical="center"/>
    </xf>
    <xf numFmtId="3" fontId="16" fillId="0" borderId="54" xfId="0" applyNumberFormat="1" applyFont="1" applyBorder="1" applyAlignment="1">
      <alignment horizontal="right" vertical="center"/>
    </xf>
    <xf numFmtId="0" fontId="16" fillId="0" borderId="64" xfId="0" applyFont="1" applyBorder="1" applyAlignment="1">
      <alignment horizontal="left"/>
    </xf>
    <xf numFmtId="0" fontId="39" fillId="0" borderId="0" xfId="0" applyFont="1" applyAlignment="1">
      <alignment horizontal="left"/>
    </xf>
    <xf numFmtId="3" fontId="16" fillId="0" borderId="30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54" xfId="0" applyNumberFormat="1" applyFont="1" applyFill="1" applyBorder="1" applyAlignment="1">
      <alignment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4" xfId="62"/>
    <cellStyle name="Normal_KARSZJ3" xfId="63"/>
    <cellStyle name="Normál_Munkafüzet32" xfId="64"/>
    <cellStyle name="Normál_Nemzetk tám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Normal="80" zoomScalePageLayoutView="0" workbookViewId="0" topLeftCell="A1">
      <selection activeCell="A58" sqref="A58"/>
    </sheetView>
  </sheetViews>
  <sheetFormatPr defaultColWidth="9.140625" defaultRowHeight="12.75"/>
  <cols>
    <col min="1" max="2" width="55.28125" style="0" customWidth="1"/>
    <col min="3" max="3" width="28.57421875" style="0" customWidth="1"/>
    <col min="4" max="4" width="17.57421875" style="91" customWidth="1"/>
    <col min="5" max="6" width="16.00390625" style="91" customWidth="1"/>
  </cols>
  <sheetData>
    <row r="1" spans="1:14" ht="15.75">
      <c r="A1" s="6"/>
      <c r="B1" s="6"/>
      <c r="C1" s="6"/>
      <c r="D1" s="86"/>
      <c r="E1" s="86"/>
      <c r="F1" s="87" t="s">
        <v>2</v>
      </c>
      <c r="G1" s="6"/>
      <c r="H1" s="6"/>
      <c r="I1" s="6"/>
      <c r="J1" s="6"/>
      <c r="K1" s="6"/>
      <c r="L1" s="6"/>
      <c r="M1" s="6"/>
      <c r="N1" s="6"/>
    </row>
    <row r="2" spans="1:14" ht="15.75">
      <c r="A2" s="6"/>
      <c r="B2" s="6"/>
      <c r="C2" s="6"/>
      <c r="D2" s="86"/>
      <c r="E2" s="86"/>
      <c r="F2" s="86"/>
      <c r="G2" s="6"/>
      <c r="H2" s="6"/>
      <c r="I2" s="6"/>
      <c r="J2" s="6"/>
      <c r="K2" s="6"/>
      <c r="L2" s="6"/>
      <c r="M2" s="6"/>
      <c r="N2" s="6"/>
    </row>
    <row r="3" spans="1:14" ht="32.25" customHeight="1">
      <c r="A3" s="177" t="s">
        <v>49</v>
      </c>
      <c r="B3" s="177"/>
      <c r="C3" s="177"/>
      <c r="D3" s="177"/>
      <c r="E3" s="177"/>
      <c r="F3" s="177"/>
      <c r="G3" s="6"/>
      <c r="H3" s="6"/>
      <c r="I3" s="6"/>
      <c r="J3" s="6"/>
      <c r="K3" s="6"/>
      <c r="L3" s="6"/>
      <c r="M3" s="6"/>
      <c r="N3" s="6"/>
    </row>
    <row r="4" spans="1:14" ht="16.5" thickBot="1">
      <c r="A4" s="6"/>
      <c r="B4" s="6"/>
      <c r="C4" s="6"/>
      <c r="D4" s="86"/>
      <c r="E4" s="86"/>
      <c r="F4" s="86"/>
      <c r="G4" s="6"/>
      <c r="H4" s="6"/>
      <c r="I4" s="6"/>
      <c r="J4" s="6"/>
      <c r="K4" s="6"/>
      <c r="L4" s="6"/>
      <c r="M4" s="6"/>
      <c r="N4" s="6"/>
    </row>
    <row r="5" spans="1:14" ht="48" thickBot="1">
      <c r="A5" s="101" t="s">
        <v>50</v>
      </c>
      <c r="B5" s="102" t="s">
        <v>51</v>
      </c>
      <c r="C5" s="103" t="s">
        <v>33</v>
      </c>
      <c r="D5" s="104" t="s">
        <v>36</v>
      </c>
      <c r="E5" s="104" t="s">
        <v>34</v>
      </c>
      <c r="F5" s="105" t="s">
        <v>35</v>
      </c>
      <c r="G5" s="20"/>
      <c r="H5" s="20"/>
      <c r="I5" s="20"/>
      <c r="J5" s="6"/>
      <c r="K5" s="6"/>
      <c r="L5" s="6"/>
      <c r="M5" s="6"/>
      <c r="N5" s="6"/>
    </row>
    <row r="6" spans="1:14" ht="16.5" thickBot="1">
      <c r="A6" s="116" t="s">
        <v>188</v>
      </c>
      <c r="B6" s="117"/>
      <c r="C6" s="117"/>
      <c r="D6" s="118"/>
      <c r="E6" s="118"/>
      <c r="F6" s="119"/>
      <c r="G6" s="20"/>
      <c r="H6" s="20"/>
      <c r="I6" s="20"/>
      <c r="J6" s="6"/>
      <c r="K6" s="6"/>
      <c r="L6" s="6"/>
      <c r="M6" s="6"/>
      <c r="N6" s="6"/>
    </row>
    <row r="7" spans="1:14" ht="15.75">
      <c r="A7" s="111" t="s">
        <v>161</v>
      </c>
      <c r="B7" s="112" t="s">
        <v>158</v>
      </c>
      <c r="C7" s="112" t="s">
        <v>189</v>
      </c>
      <c r="D7" s="113">
        <v>630000</v>
      </c>
      <c r="E7" s="97">
        <v>42139</v>
      </c>
      <c r="F7" s="98">
        <v>0</v>
      </c>
      <c r="G7" s="20"/>
      <c r="H7" s="20"/>
      <c r="I7" s="20"/>
      <c r="J7" s="6"/>
      <c r="K7" s="6"/>
      <c r="L7" s="6"/>
      <c r="M7" s="6"/>
      <c r="N7" s="6"/>
    </row>
    <row r="8" spans="1:14" ht="15.75">
      <c r="A8" s="22" t="s">
        <v>161</v>
      </c>
      <c r="B8" s="21" t="s">
        <v>158</v>
      </c>
      <c r="C8" s="21" t="s">
        <v>190</v>
      </c>
      <c r="D8" s="88">
        <v>22430</v>
      </c>
      <c r="E8" s="99">
        <v>42155</v>
      </c>
      <c r="F8" s="89">
        <v>0</v>
      </c>
      <c r="G8" s="20"/>
      <c r="H8" s="20"/>
      <c r="I8" s="20"/>
      <c r="J8" s="6"/>
      <c r="K8" s="6"/>
      <c r="L8" s="6"/>
      <c r="M8" s="6"/>
      <c r="N8" s="6"/>
    </row>
    <row r="9" spans="1:14" ht="15.75">
      <c r="A9" s="22" t="s">
        <v>161</v>
      </c>
      <c r="B9" s="21" t="s">
        <v>159</v>
      </c>
      <c r="C9" s="21" t="s">
        <v>160</v>
      </c>
      <c r="D9" s="88">
        <v>3366</v>
      </c>
      <c r="E9" s="99">
        <v>42155</v>
      </c>
      <c r="F9" s="89">
        <v>0</v>
      </c>
      <c r="G9" s="20"/>
      <c r="H9" s="20"/>
      <c r="I9" s="20"/>
      <c r="J9" s="6"/>
      <c r="K9" s="6"/>
      <c r="L9" s="6"/>
      <c r="M9" s="6"/>
      <c r="N9" s="6"/>
    </row>
    <row r="10" spans="1:14" ht="16.5" thickBot="1">
      <c r="A10" s="106"/>
      <c r="B10" s="107"/>
      <c r="C10" s="107"/>
      <c r="D10" s="108"/>
      <c r="E10" s="109"/>
      <c r="F10" s="110"/>
      <c r="G10" s="20"/>
      <c r="H10" s="20"/>
      <c r="I10" s="20"/>
      <c r="J10" s="6"/>
      <c r="K10" s="6"/>
      <c r="L10" s="6"/>
      <c r="M10" s="6"/>
      <c r="N10" s="6"/>
    </row>
    <row r="11" spans="1:14" ht="16.5" thickBot="1">
      <c r="A11" s="100" t="s">
        <v>191</v>
      </c>
      <c r="B11" s="117"/>
      <c r="C11" s="117"/>
      <c r="D11" s="118"/>
      <c r="E11" s="120"/>
      <c r="F11" s="119"/>
      <c r="G11" s="20"/>
      <c r="H11" s="20"/>
      <c r="I11" s="20"/>
      <c r="J11" s="6"/>
      <c r="K11" s="6"/>
      <c r="L11" s="6"/>
      <c r="M11" s="6"/>
      <c r="N11" s="6"/>
    </row>
    <row r="12" spans="1:14" ht="31.5">
      <c r="A12" s="111" t="s">
        <v>161</v>
      </c>
      <c r="B12" s="112" t="s">
        <v>193</v>
      </c>
      <c r="C12" s="112" t="s">
        <v>192</v>
      </c>
      <c r="D12" s="113">
        <v>1800</v>
      </c>
      <c r="E12" s="114">
        <v>41835</v>
      </c>
      <c r="F12" s="115">
        <v>1800</v>
      </c>
      <c r="G12" s="20"/>
      <c r="H12" s="20"/>
      <c r="I12" s="20"/>
      <c r="J12" s="6"/>
      <c r="K12" s="6"/>
      <c r="L12" s="6"/>
      <c r="M12" s="6"/>
      <c r="N12" s="6"/>
    </row>
    <row r="13" spans="1:14" ht="78.75">
      <c r="A13" s="22" t="s">
        <v>161</v>
      </c>
      <c r="B13" s="21" t="s">
        <v>194</v>
      </c>
      <c r="C13" s="21" t="s">
        <v>195</v>
      </c>
      <c r="D13" s="88">
        <v>3200</v>
      </c>
      <c r="E13" s="99">
        <v>42155</v>
      </c>
      <c r="F13" s="89">
        <v>0</v>
      </c>
      <c r="G13" s="20"/>
      <c r="H13" s="20"/>
      <c r="I13" s="20"/>
      <c r="J13" s="6"/>
      <c r="K13" s="6"/>
      <c r="L13" s="6"/>
      <c r="M13" s="6"/>
      <c r="N13" s="6"/>
    </row>
    <row r="14" spans="1:14" ht="31.5">
      <c r="A14" s="22" t="s">
        <v>161</v>
      </c>
      <c r="B14" s="21" t="s">
        <v>196</v>
      </c>
      <c r="C14" s="21" t="s">
        <v>197</v>
      </c>
      <c r="D14" s="88">
        <f>4710+2760</f>
        <v>7470</v>
      </c>
      <c r="E14" s="99" t="s">
        <v>198</v>
      </c>
      <c r="F14" s="89">
        <f>4710+2760</f>
        <v>7470</v>
      </c>
      <c r="G14" s="20"/>
      <c r="H14" s="20"/>
      <c r="I14" s="20"/>
      <c r="J14" s="6"/>
      <c r="K14" s="6"/>
      <c r="L14" s="6"/>
      <c r="M14" s="6"/>
      <c r="N14" s="6"/>
    </row>
    <row r="15" spans="1:14" ht="15.75">
      <c r="A15" s="22"/>
      <c r="B15" s="21"/>
      <c r="C15" s="21"/>
      <c r="D15" s="88"/>
      <c r="E15" s="99"/>
      <c r="F15" s="89"/>
      <c r="G15" s="20"/>
      <c r="H15" s="20"/>
      <c r="I15" s="20"/>
      <c r="J15" s="6"/>
      <c r="K15" s="6"/>
      <c r="L15" s="6"/>
      <c r="M15" s="6"/>
      <c r="N15" s="6"/>
    </row>
    <row r="16" spans="1:14" ht="15.75">
      <c r="A16" s="22"/>
      <c r="B16" s="21"/>
      <c r="C16" s="21"/>
      <c r="D16" s="88"/>
      <c r="E16" s="99"/>
      <c r="F16" s="89"/>
      <c r="G16" s="20"/>
      <c r="H16" s="20"/>
      <c r="I16" s="20"/>
      <c r="J16" s="6"/>
      <c r="K16" s="6"/>
      <c r="L16" s="6"/>
      <c r="M16" s="6"/>
      <c r="N16" s="6"/>
    </row>
    <row r="17" spans="1:14" ht="15.75">
      <c r="A17" s="22"/>
      <c r="B17" s="21"/>
      <c r="C17" s="21"/>
      <c r="D17" s="88"/>
      <c r="E17" s="99"/>
      <c r="F17" s="89"/>
      <c r="G17" s="20"/>
      <c r="H17" s="20"/>
      <c r="I17" s="20"/>
      <c r="J17" s="6"/>
      <c r="K17" s="6"/>
      <c r="L17" s="6"/>
      <c r="M17" s="6"/>
      <c r="N17" s="6"/>
    </row>
    <row r="18" spans="1:14" ht="15.75">
      <c r="A18" s="22"/>
      <c r="B18" s="21"/>
      <c r="C18" s="21"/>
      <c r="D18" s="88"/>
      <c r="E18" s="99"/>
      <c r="F18" s="89"/>
      <c r="G18" s="20"/>
      <c r="H18" s="20"/>
      <c r="I18" s="20"/>
      <c r="J18" s="6"/>
      <c r="K18" s="6"/>
      <c r="L18" s="6"/>
      <c r="M18" s="6"/>
      <c r="N18" s="6"/>
    </row>
    <row r="19" spans="1:14" ht="15.75">
      <c r="A19" s="22"/>
      <c r="B19" s="21"/>
      <c r="C19" s="21"/>
      <c r="D19" s="88"/>
      <c r="E19" s="99"/>
      <c r="F19" s="89"/>
      <c r="G19" s="20"/>
      <c r="H19" s="20"/>
      <c r="I19" s="20"/>
      <c r="J19" s="6"/>
      <c r="K19" s="6"/>
      <c r="L19" s="6"/>
      <c r="M19" s="6"/>
      <c r="N19" s="6"/>
    </row>
    <row r="20" spans="1:14" ht="15.75">
      <c r="A20" s="22"/>
      <c r="B20" s="21"/>
      <c r="C20" s="21"/>
      <c r="D20" s="88"/>
      <c r="E20" s="99"/>
      <c r="F20" s="89"/>
      <c r="G20" s="20"/>
      <c r="H20" s="20"/>
      <c r="I20" s="20"/>
      <c r="J20" s="6"/>
      <c r="K20" s="6"/>
      <c r="L20" s="6"/>
      <c r="M20" s="6"/>
      <c r="N20" s="6"/>
    </row>
    <row r="21" spans="1:14" ht="15.75">
      <c r="A21" s="22"/>
      <c r="B21" s="21"/>
      <c r="C21" s="21"/>
      <c r="D21" s="88"/>
      <c r="E21" s="99"/>
      <c r="F21" s="89"/>
      <c r="G21" s="20"/>
      <c r="H21" s="20"/>
      <c r="I21" s="20"/>
      <c r="J21" s="6"/>
      <c r="K21" s="6"/>
      <c r="L21" s="6"/>
      <c r="M21" s="6"/>
      <c r="N21" s="6"/>
    </row>
    <row r="22" spans="1:14" ht="15.75">
      <c r="A22" s="22"/>
      <c r="B22" s="21"/>
      <c r="C22" s="21"/>
      <c r="D22" s="88"/>
      <c r="E22" s="99"/>
      <c r="F22" s="89"/>
      <c r="G22" s="20"/>
      <c r="H22" s="20"/>
      <c r="I22" s="20"/>
      <c r="J22" s="6"/>
      <c r="K22" s="6"/>
      <c r="L22" s="6"/>
      <c r="M22" s="6"/>
      <c r="N22" s="6"/>
    </row>
    <row r="23" spans="1:14" ht="16.5" thickBot="1">
      <c r="A23" s="178" t="s">
        <v>3</v>
      </c>
      <c r="B23" s="179"/>
      <c r="C23" s="179"/>
      <c r="D23" s="121">
        <f>+D7+D8+D9+D12+D13+D14</f>
        <v>668266</v>
      </c>
      <c r="E23" s="122"/>
      <c r="F23" s="123">
        <f>+F12+F14</f>
        <v>9270</v>
      </c>
      <c r="G23" s="20"/>
      <c r="H23" s="20"/>
      <c r="I23" s="20"/>
      <c r="J23" s="6"/>
      <c r="K23" s="6"/>
      <c r="L23" s="6"/>
      <c r="M23" s="6"/>
      <c r="N23" s="6"/>
    </row>
    <row r="24" spans="1:14" ht="15.75">
      <c r="A24" s="23"/>
      <c r="B24" s="23"/>
      <c r="C24" s="20"/>
      <c r="D24" s="90"/>
      <c r="E24" s="90"/>
      <c r="F24" s="90"/>
      <c r="G24" s="20"/>
      <c r="H24" s="20"/>
      <c r="I24" s="20"/>
      <c r="J24" s="6"/>
      <c r="K24" s="6"/>
      <c r="L24" s="6"/>
      <c r="M24" s="6"/>
      <c r="N24" s="6"/>
    </row>
    <row r="25" spans="1:14" ht="15.75">
      <c r="A25" s="20"/>
      <c r="B25" s="20"/>
      <c r="C25" s="20"/>
      <c r="D25" s="90"/>
      <c r="E25" s="90"/>
      <c r="F25" s="90"/>
      <c r="G25" s="20"/>
      <c r="H25" s="20"/>
      <c r="I25" s="20"/>
      <c r="J25" s="6"/>
      <c r="K25" s="6"/>
      <c r="L25" s="6"/>
      <c r="M25" s="6"/>
      <c r="N25" s="6"/>
    </row>
    <row r="26" spans="1:14" ht="15.75">
      <c r="A26" s="20"/>
      <c r="B26" s="20"/>
      <c r="C26" s="20"/>
      <c r="D26" s="90"/>
      <c r="E26" s="90"/>
      <c r="F26" s="90"/>
      <c r="G26" s="20"/>
      <c r="H26" s="20"/>
      <c r="I26" s="20"/>
      <c r="J26" s="6"/>
      <c r="K26" s="6"/>
      <c r="L26" s="6"/>
      <c r="M26" s="6"/>
      <c r="N26" s="6"/>
    </row>
    <row r="27" spans="1:14" ht="15.75">
      <c r="A27" s="20"/>
      <c r="B27" s="20"/>
      <c r="C27" s="20"/>
      <c r="D27" s="90"/>
      <c r="E27" s="90"/>
      <c r="F27" s="90"/>
      <c r="G27" s="20"/>
      <c r="H27" s="20"/>
      <c r="I27" s="20"/>
      <c r="J27" s="6"/>
      <c r="K27" s="6"/>
      <c r="L27" s="6"/>
      <c r="M27" s="6"/>
      <c r="N27" s="6"/>
    </row>
    <row r="28" spans="1:14" ht="15.75">
      <c r="A28" s="20"/>
      <c r="B28" s="20"/>
      <c r="C28" s="20"/>
      <c r="D28" s="90"/>
      <c r="E28" s="90"/>
      <c r="F28" s="90"/>
      <c r="G28" s="20"/>
      <c r="H28" s="20"/>
      <c r="I28" s="20"/>
      <c r="J28" s="6"/>
      <c r="K28" s="6"/>
      <c r="L28" s="6"/>
      <c r="M28" s="6"/>
      <c r="N28" s="6"/>
    </row>
    <row r="29" spans="1:14" ht="15.75">
      <c r="A29" s="20"/>
      <c r="B29" s="20"/>
      <c r="C29" s="20"/>
      <c r="D29" s="90"/>
      <c r="E29" s="90"/>
      <c r="F29" s="90"/>
      <c r="G29" s="20"/>
      <c r="H29" s="20"/>
      <c r="I29" s="20"/>
      <c r="J29" s="6"/>
      <c r="K29" s="6"/>
      <c r="L29" s="6"/>
      <c r="M29" s="6"/>
      <c r="N29" s="6"/>
    </row>
    <row r="30" spans="1:14" ht="15.75">
      <c r="A30" s="20"/>
      <c r="B30" s="20"/>
      <c r="C30" s="20"/>
      <c r="D30" s="90"/>
      <c r="E30" s="90"/>
      <c r="F30" s="90"/>
      <c r="G30" s="20"/>
      <c r="H30" s="20"/>
      <c r="I30" s="20"/>
      <c r="J30" s="6"/>
      <c r="K30" s="6"/>
      <c r="L30" s="6"/>
      <c r="M30" s="6"/>
      <c r="N30" s="6"/>
    </row>
    <row r="31" spans="1:14" ht="15.75">
      <c r="A31" s="20"/>
      <c r="B31" s="20"/>
      <c r="C31" s="20"/>
      <c r="D31" s="90"/>
      <c r="E31" s="90"/>
      <c r="F31" s="90"/>
      <c r="G31" s="20"/>
      <c r="H31" s="20"/>
      <c r="I31" s="20"/>
      <c r="J31" s="6"/>
      <c r="K31" s="6"/>
      <c r="L31" s="6"/>
      <c r="M31" s="6"/>
      <c r="N31" s="6"/>
    </row>
    <row r="32" spans="1:14" ht="15.75">
      <c r="A32" s="20"/>
      <c r="B32" s="20"/>
      <c r="C32" s="20"/>
      <c r="D32" s="90"/>
      <c r="E32" s="90"/>
      <c r="F32" s="90"/>
      <c r="G32" s="20"/>
      <c r="H32" s="20"/>
      <c r="I32" s="20"/>
      <c r="J32" s="6"/>
      <c r="K32" s="6"/>
      <c r="L32" s="6"/>
      <c r="M32" s="6"/>
      <c r="N32" s="6"/>
    </row>
    <row r="33" spans="1:14" ht="15.75">
      <c r="A33" s="20"/>
      <c r="B33" s="20"/>
      <c r="C33" s="20"/>
      <c r="D33" s="90"/>
      <c r="E33" s="90"/>
      <c r="F33" s="90"/>
      <c r="G33" s="20"/>
      <c r="H33" s="20"/>
      <c r="I33" s="20"/>
      <c r="J33" s="6"/>
      <c r="K33" s="6"/>
      <c r="L33" s="6"/>
      <c r="M33" s="6"/>
      <c r="N33" s="6"/>
    </row>
    <row r="34" spans="1:14" ht="15.75">
      <c r="A34" s="20"/>
      <c r="B34" s="20"/>
      <c r="C34" s="20"/>
      <c r="D34" s="90"/>
      <c r="E34" s="90"/>
      <c r="F34" s="90"/>
      <c r="G34" s="20"/>
      <c r="H34" s="20"/>
      <c r="I34" s="20"/>
      <c r="J34" s="6"/>
      <c r="K34" s="6"/>
      <c r="L34" s="6"/>
      <c r="M34" s="6"/>
      <c r="N34" s="6"/>
    </row>
    <row r="35" spans="1:14" ht="15.75">
      <c r="A35" s="6"/>
      <c r="B35" s="6"/>
      <c r="C35" s="6"/>
      <c r="D35" s="86"/>
      <c r="E35" s="86"/>
      <c r="F35" s="86"/>
      <c r="G35" s="6"/>
      <c r="H35" s="6"/>
      <c r="I35" s="6"/>
      <c r="J35" s="6"/>
      <c r="K35" s="6"/>
      <c r="L35" s="6"/>
      <c r="M35" s="6"/>
      <c r="N35" s="6"/>
    </row>
    <row r="36" spans="1:14" ht="15.75">
      <c r="A36" s="6"/>
      <c r="B36" s="6"/>
      <c r="C36" s="6"/>
      <c r="D36" s="86"/>
      <c r="E36" s="86"/>
      <c r="F36" s="86"/>
      <c r="G36" s="6"/>
      <c r="H36" s="6"/>
      <c r="I36" s="6"/>
      <c r="J36" s="6"/>
      <c r="K36" s="6"/>
      <c r="L36" s="6"/>
      <c r="M36" s="6"/>
      <c r="N36" s="6"/>
    </row>
    <row r="37" spans="1:14" ht="15.75">
      <c r="A37" s="6"/>
      <c r="B37" s="6"/>
      <c r="C37" s="6"/>
      <c r="D37" s="86"/>
      <c r="E37" s="86"/>
      <c r="F37" s="86"/>
      <c r="G37" s="6"/>
      <c r="H37" s="6"/>
      <c r="I37" s="6"/>
      <c r="J37" s="6"/>
      <c r="K37" s="6"/>
      <c r="L37" s="6"/>
      <c r="M37" s="6"/>
      <c r="N37" s="6"/>
    </row>
    <row r="38" spans="1:14" ht="15.75">
      <c r="A38" s="6"/>
      <c r="B38" s="6"/>
      <c r="C38" s="6"/>
      <c r="D38" s="86"/>
      <c r="E38" s="86"/>
      <c r="F38" s="86"/>
      <c r="G38" s="6"/>
      <c r="H38" s="6"/>
      <c r="I38" s="6"/>
      <c r="J38" s="6"/>
      <c r="K38" s="6"/>
      <c r="L38" s="6"/>
      <c r="M38" s="6"/>
      <c r="N38" s="6"/>
    </row>
    <row r="39" spans="1:14" ht="15.75">
      <c r="A39" s="6"/>
      <c r="B39" s="6"/>
      <c r="C39" s="6"/>
      <c r="D39" s="86"/>
      <c r="E39" s="86"/>
      <c r="F39" s="86"/>
      <c r="G39" s="6"/>
      <c r="H39" s="6"/>
      <c r="I39" s="6"/>
      <c r="J39" s="6"/>
      <c r="K39" s="6"/>
      <c r="L39" s="6"/>
      <c r="M39" s="6"/>
      <c r="N39" s="6"/>
    </row>
    <row r="40" spans="1:14" ht="15.75">
      <c r="A40" s="6"/>
      <c r="B40" s="6"/>
      <c r="C40" s="6"/>
      <c r="D40" s="86"/>
      <c r="E40" s="86"/>
      <c r="F40" s="86"/>
      <c r="G40" s="6"/>
      <c r="H40" s="6"/>
      <c r="I40" s="6"/>
      <c r="J40" s="6"/>
      <c r="K40" s="6"/>
      <c r="L40" s="6"/>
      <c r="M40" s="6"/>
      <c r="N40" s="6"/>
    </row>
    <row r="41" spans="1:14" ht="15.75">
      <c r="A41" s="6"/>
      <c r="B41" s="6"/>
      <c r="C41" s="6"/>
      <c r="D41" s="86"/>
      <c r="E41" s="86"/>
      <c r="F41" s="86"/>
      <c r="G41" s="6"/>
      <c r="H41" s="6"/>
      <c r="I41" s="6"/>
      <c r="J41" s="6"/>
      <c r="K41" s="6"/>
      <c r="L41" s="6"/>
      <c r="M41" s="6"/>
      <c r="N41" s="6"/>
    </row>
    <row r="42" spans="1:14" ht="15.75">
      <c r="A42" s="6"/>
      <c r="B42" s="6"/>
      <c r="C42" s="6"/>
      <c r="D42" s="86"/>
      <c r="E42" s="86"/>
      <c r="F42" s="86"/>
      <c r="G42" s="6"/>
      <c r="H42" s="6"/>
      <c r="I42" s="6"/>
      <c r="J42" s="6"/>
      <c r="K42" s="6"/>
      <c r="L42" s="6"/>
      <c r="M42" s="6"/>
      <c r="N42" s="6"/>
    </row>
    <row r="43" spans="1:14" ht="15.75">
      <c r="A43" s="6"/>
      <c r="B43" s="6"/>
      <c r="C43" s="6"/>
      <c r="D43" s="86"/>
      <c r="E43" s="86"/>
      <c r="F43" s="86"/>
      <c r="G43" s="6"/>
      <c r="H43" s="6"/>
      <c r="I43" s="6"/>
      <c r="J43" s="6"/>
      <c r="K43" s="6"/>
      <c r="L43" s="6"/>
      <c r="M43" s="6"/>
      <c r="N43" s="6"/>
    </row>
  </sheetData>
  <sheetProtection/>
  <mergeCells count="2">
    <mergeCell ref="A3:F3"/>
    <mergeCell ref="A23:C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="60" zoomScaleNormal="85" zoomScalePageLayoutView="0" workbookViewId="0" topLeftCell="A1">
      <selection activeCell="B25" sqref="B25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19"/>
      <c r="B1" s="19"/>
      <c r="C1" s="19"/>
      <c r="D1" s="19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9" t="s">
        <v>32</v>
      </c>
      <c r="E3" s="1"/>
      <c r="F3" s="1"/>
    </row>
    <row r="4" spans="1:6" ht="18.75">
      <c r="A4" s="181" t="s">
        <v>6</v>
      </c>
      <c r="B4" s="181"/>
      <c r="C4" s="181"/>
      <c r="D4" s="181"/>
      <c r="E4" s="1"/>
      <c r="F4" s="1"/>
    </row>
    <row r="5" spans="1:6" ht="18.75">
      <c r="A5" s="3"/>
      <c r="B5" s="3"/>
      <c r="C5" s="3"/>
      <c r="D5" s="3"/>
      <c r="E5" s="1"/>
      <c r="F5" s="1"/>
    </row>
    <row r="6" spans="1:6" ht="15.75">
      <c r="A6" s="13"/>
      <c r="B6" s="1"/>
      <c r="C6" s="1"/>
      <c r="D6" s="9" t="s">
        <v>0</v>
      </c>
      <c r="E6" s="1"/>
      <c r="F6" s="1"/>
    </row>
    <row r="7" spans="1:6" ht="15.75">
      <c r="A7" s="17" t="s">
        <v>7</v>
      </c>
      <c r="B7" s="17"/>
      <c r="C7" s="17"/>
      <c r="D7" s="10">
        <v>1651</v>
      </c>
      <c r="E7" s="1"/>
      <c r="F7" s="1"/>
    </row>
    <row r="8" spans="1:6" ht="15.75">
      <c r="A8" s="180" t="s">
        <v>8</v>
      </c>
      <c r="B8" s="180"/>
      <c r="C8" s="180"/>
      <c r="D8" s="10">
        <v>1823</v>
      </c>
      <c r="E8" s="1"/>
      <c r="F8" s="18"/>
    </row>
    <row r="9" spans="1:6" ht="15.75">
      <c r="A9" s="180" t="s">
        <v>9</v>
      </c>
      <c r="B9" s="180"/>
      <c r="C9" s="180"/>
      <c r="D9" s="10"/>
      <c r="E9" s="1"/>
      <c r="F9" s="1"/>
    </row>
    <row r="10" spans="1:6" ht="15.75">
      <c r="A10" s="15"/>
      <c r="B10" s="1"/>
      <c r="C10" s="1"/>
      <c r="D10" s="18"/>
      <c r="E10" s="1"/>
      <c r="F10" s="1"/>
    </row>
    <row r="11" spans="1:6" ht="15.75">
      <c r="A11" s="17" t="s">
        <v>38</v>
      </c>
      <c r="B11" s="17"/>
      <c r="C11" s="17"/>
      <c r="D11" s="10">
        <v>0</v>
      </c>
      <c r="E11" s="16"/>
      <c r="F11" s="1"/>
    </row>
    <row r="12" spans="1:7" ht="15.75">
      <c r="A12" s="180" t="s">
        <v>10</v>
      </c>
      <c r="B12" s="180"/>
      <c r="C12" s="180"/>
      <c r="D12" s="10">
        <v>974</v>
      </c>
      <c r="E12" s="1"/>
      <c r="F12" s="1"/>
      <c r="G12" s="12"/>
    </row>
    <row r="13" spans="1:6" ht="15.75">
      <c r="A13" s="180" t="s">
        <v>11</v>
      </c>
      <c r="B13" s="180"/>
      <c r="C13" s="180"/>
      <c r="D13" s="10">
        <v>180</v>
      </c>
      <c r="E13" s="15"/>
      <c r="F13" s="1"/>
    </row>
    <row r="14" spans="1:6" ht="15.75">
      <c r="A14" s="2" t="s">
        <v>12</v>
      </c>
      <c r="B14" s="2"/>
      <c r="C14" s="2"/>
      <c r="D14" s="58">
        <v>4268</v>
      </c>
      <c r="E14" s="1"/>
      <c r="F14" s="18"/>
    </row>
    <row r="15" spans="2:6" ht="15.75">
      <c r="B15" s="1"/>
      <c r="C15" s="1"/>
      <c r="D15" s="18"/>
      <c r="E15" s="1"/>
      <c r="F15" s="14"/>
    </row>
    <row r="16" spans="1:6" ht="15.75">
      <c r="A16" s="180" t="s">
        <v>39</v>
      </c>
      <c r="B16" s="180"/>
      <c r="C16" s="180"/>
      <c r="D16" s="95">
        <v>4030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6">
    <mergeCell ref="A8:C8"/>
    <mergeCell ref="A16:C16"/>
    <mergeCell ref="A4:D4"/>
    <mergeCell ref="A9:C9"/>
    <mergeCell ref="A12:C12"/>
    <mergeCell ref="A13:C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showGridLines="0" view="pageBreakPreview" zoomScale="60" zoomScalePageLayoutView="0" workbookViewId="0" topLeftCell="A1">
      <selection activeCell="A78" sqref="A78:B78"/>
    </sheetView>
  </sheetViews>
  <sheetFormatPr defaultColWidth="9.140625" defaultRowHeight="12.75"/>
  <cols>
    <col min="1" max="1" width="39.00390625" style="0" customWidth="1"/>
    <col min="2" max="2" width="36.7109375" style="0" customWidth="1"/>
    <col min="3" max="3" width="9.28125" style="0" bestFit="1" customWidth="1"/>
    <col min="4" max="4" width="9.8515625" style="0" bestFit="1" customWidth="1"/>
  </cols>
  <sheetData>
    <row r="1" ht="15.75">
      <c r="A1" s="6"/>
    </row>
    <row r="2" ht="15">
      <c r="A2" s="4"/>
    </row>
    <row r="3" ht="15.75">
      <c r="C3" s="11" t="s">
        <v>4</v>
      </c>
    </row>
    <row r="4" ht="15.75">
      <c r="A4" s="7"/>
    </row>
    <row r="5" spans="1:3" ht="18.75">
      <c r="A5" s="182" t="s">
        <v>15</v>
      </c>
      <c r="B5" s="182"/>
      <c r="C5" s="182"/>
    </row>
    <row r="6" spans="1:3" ht="15.75">
      <c r="A6" s="183" t="s">
        <v>40</v>
      </c>
      <c r="B6" s="183"/>
      <c r="C6" s="183"/>
    </row>
    <row r="7" ht="15">
      <c r="A7" s="4"/>
    </row>
    <row r="8" spans="3:17" ht="16.5" thickBot="1">
      <c r="C8" s="9" t="s">
        <v>0</v>
      </c>
      <c r="Q8" s="5"/>
    </row>
    <row r="9" spans="1:3" ht="32.25" thickBot="1">
      <c r="A9" s="46" t="s">
        <v>16</v>
      </c>
      <c r="B9" s="47" t="s">
        <v>17</v>
      </c>
      <c r="C9" s="48" t="s">
        <v>14</v>
      </c>
    </row>
    <row r="10" spans="1:3" ht="31.5">
      <c r="A10" s="40" t="s">
        <v>45</v>
      </c>
      <c r="B10" s="44"/>
      <c r="C10" s="45"/>
    </row>
    <row r="11" spans="1:3" ht="15.75">
      <c r="A11" s="34" t="s">
        <v>43</v>
      </c>
      <c r="B11" s="8"/>
      <c r="C11" s="35"/>
    </row>
    <row r="12" spans="1:3" ht="31.5">
      <c r="A12" s="36" t="s">
        <v>52</v>
      </c>
      <c r="B12" s="8" t="s">
        <v>53</v>
      </c>
      <c r="C12" s="35">
        <v>180</v>
      </c>
    </row>
    <row r="13" spans="1:3" ht="31.5">
      <c r="A13" s="36" t="s">
        <v>52</v>
      </c>
      <c r="B13" s="8" t="s">
        <v>54</v>
      </c>
      <c r="C13" s="35">
        <v>484</v>
      </c>
    </row>
    <row r="14" spans="1:3" ht="15.75">
      <c r="A14" s="36" t="s">
        <v>52</v>
      </c>
      <c r="B14" s="8" t="s">
        <v>55</v>
      </c>
      <c r="C14" s="35">
        <v>105684</v>
      </c>
    </row>
    <row r="15" spans="1:4" ht="15.75">
      <c r="A15" s="36" t="s">
        <v>52</v>
      </c>
      <c r="B15" s="94" t="s">
        <v>56</v>
      </c>
      <c r="C15" s="35">
        <v>405</v>
      </c>
      <c r="D15" s="92"/>
    </row>
    <row r="16" spans="1:4" ht="15.75">
      <c r="A16" s="36" t="s">
        <v>52</v>
      </c>
      <c r="B16" s="94" t="s">
        <v>57</v>
      </c>
      <c r="C16" s="35">
        <v>304</v>
      </c>
      <c r="D16" s="92"/>
    </row>
    <row r="17" spans="1:3" ht="15.75">
      <c r="A17" s="36" t="s">
        <v>52</v>
      </c>
      <c r="B17" s="8" t="s">
        <v>58</v>
      </c>
      <c r="C17" s="35">
        <v>12307</v>
      </c>
    </row>
    <row r="18" spans="1:4" ht="15.75">
      <c r="A18" s="36" t="s">
        <v>52</v>
      </c>
      <c r="B18" s="94" t="s">
        <v>169</v>
      </c>
      <c r="C18" s="35">
        <v>28722</v>
      </c>
      <c r="D18" s="92"/>
    </row>
    <row r="19" spans="1:4" ht="17.25" customHeight="1">
      <c r="A19" s="36" t="s">
        <v>52</v>
      </c>
      <c r="B19" s="94" t="s">
        <v>170</v>
      </c>
      <c r="C19" s="35">
        <v>8606</v>
      </c>
      <c r="D19" s="92"/>
    </row>
    <row r="20" spans="1:4" ht="31.5">
      <c r="A20" s="36" t="s">
        <v>52</v>
      </c>
      <c r="B20" s="94" t="s">
        <v>171</v>
      </c>
      <c r="C20" s="35">
        <v>6045</v>
      </c>
      <c r="D20" s="92"/>
    </row>
    <row r="21" spans="1:3" ht="15.75">
      <c r="A21" s="34" t="s">
        <v>3</v>
      </c>
      <c r="B21" s="27"/>
      <c r="C21" s="37">
        <f>SUM(C12:C20)</f>
        <v>162737</v>
      </c>
    </row>
    <row r="22" spans="1:3" ht="15.75">
      <c r="A22" s="36"/>
      <c r="B22" s="8"/>
      <c r="C22" s="35"/>
    </row>
    <row r="23" spans="1:3" ht="31.5">
      <c r="A23" s="34" t="s">
        <v>44</v>
      </c>
      <c r="B23" s="8"/>
      <c r="C23" s="35"/>
    </row>
    <row r="24" spans="1:3" ht="31.5">
      <c r="A24" s="36" t="s">
        <v>60</v>
      </c>
      <c r="B24" s="8" t="s">
        <v>61</v>
      </c>
      <c r="C24" s="35">
        <v>77683</v>
      </c>
    </row>
    <row r="25" spans="1:3" ht="15.75">
      <c r="A25" s="93" t="s">
        <v>165</v>
      </c>
      <c r="B25" s="8" t="s">
        <v>78</v>
      </c>
      <c r="C25" s="35">
        <v>5015</v>
      </c>
    </row>
    <row r="26" spans="1:3" ht="31.5">
      <c r="A26" s="93" t="s">
        <v>165</v>
      </c>
      <c r="B26" s="8" t="s">
        <v>79</v>
      </c>
      <c r="C26" s="35">
        <v>3819</v>
      </c>
    </row>
    <row r="27" spans="1:3" ht="31.5">
      <c r="A27" s="93" t="s">
        <v>165</v>
      </c>
      <c r="B27" s="8" t="s">
        <v>81</v>
      </c>
      <c r="C27" s="35">
        <v>1214</v>
      </c>
    </row>
    <row r="28" spans="1:3" ht="31.5">
      <c r="A28" s="93" t="s">
        <v>165</v>
      </c>
      <c r="B28" s="8" t="s">
        <v>82</v>
      </c>
      <c r="C28" s="35">
        <v>3792</v>
      </c>
    </row>
    <row r="29" spans="1:3" ht="31.5">
      <c r="A29" s="93" t="s">
        <v>165</v>
      </c>
      <c r="B29" s="8" t="s">
        <v>83</v>
      </c>
      <c r="C29" s="35">
        <v>19415</v>
      </c>
    </row>
    <row r="30" spans="1:3" ht="15.75">
      <c r="A30" s="93" t="s">
        <v>165</v>
      </c>
      <c r="B30" s="8" t="s">
        <v>85</v>
      </c>
      <c r="C30" s="35">
        <v>18157</v>
      </c>
    </row>
    <row r="31" spans="1:3" ht="15.75">
      <c r="A31" s="93" t="s">
        <v>165</v>
      </c>
      <c r="B31" s="8" t="s">
        <v>87</v>
      </c>
      <c r="C31" s="35">
        <v>9544</v>
      </c>
    </row>
    <row r="32" spans="1:3" ht="15.75">
      <c r="A32" s="93" t="s">
        <v>165</v>
      </c>
      <c r="B32" s="8" t="s">
        <v>59</v>
      </c>
      <c r="C32" s="35">
        <v>3100</v>
      </c>
    </row>
    <row r="33" spans="1:3" ht="15.75">
      <c r="A33" s="93" t="s">
        <v>165</v>
      </c>
      <c r="B33" s="8" t="s">
        <v>84</v>
      </c>
      <c r="C33" s="35">
        <v>91416</v>
      </c>
    </row>
    <row r="34" spans="1:3" ht="15.75">
      <c r="A34" s="93" t="s">
        <v>165</v>
      </c>
      <c r="B34" s="8" t="s">
        <v>86</v>
      </c>
      <c r="C34" s="35">
        <v>6</v>
      </c>
    </row>
    <row r="35" spans="1:3" ht="16.5" thickBot="1">
      <c r="A35" s="38" t="s">
        <v>3</v>
      </c>
      <c r="B35" s="28"/>
      <c r="C35" s="39">
        <f>SUM(C24:C34)</f>
        <v>233161</v>
      </c>
    </row>
    <row r="36" spans="1:3" ht="32.25" thickBot="1">
      <c r="A36" s="30" t="s">
        <v>92</v>
      </c>
      <c r="B36" s="31"/>
      <c r="C36" s="32">
        <f>+C35+C21</f>
        <v>395898</v>
      </c>
    </row>
    <row r="37" spans="1:3" ht="15.75">
      <c r="A37" s="40"/>
      <c r="B37" s="29"/>
      <c r="C37" s="41"/>
    </row>
    <row r="38" spans="1:3" ht="31.5">
      <c r="A38" s="33" t="s">
        <v>46</v>
      </c>
      <c r="B38" s="8"/>
      <c r="C38" s="35"/>
    </row>
    <row r="39" spans="1:3" ht="15.75">
      <c r="A39" s="34" t="s">
        <v>43</v>
      </c>
      <c r="B39" s="8"/>
      <c r="C39" s="35"/>
    </row>
    <row r="40" spans="1:3" ht="15.75">
      <c r="A40" s="36" t="s">
        <v>52</v>
      </c>
      <c r="B40" s="8" t="s">
        <v>55</v>
      </c>
      <c r="C40" s="35">
        <v>20000</v>
      </c>
    </row>
    <row r="41" spans="1:3" ht="15.75">
      <c r="A41" s="34" t="s">
        <v>3</v>
      </c>
      <c r="B41" s="27"/>
      <c r="C41" s="37">
        <f>SUM(C40:C40)</f>
        <v>20000</v>
      </c>
    </row>
    <row r="42" spans="1:3" ht="15.75">
      <c r="A42" s="36"/>
      <c r="B42" s="8"/>
      <c r="C42" s="35"/>
    </row>
    <row r="43" spans="1:3" ht="31.5">
      <c r="A43" s="34" t="s">
        <v>44</v>
      </c>
      <c r="B43" s="8"/>
      <c r="C43" s="35"/>
    </row>
    <row r="44" spans="1:3" ht="31.5">
      <c r="A44" s="36" t="s">
        <v>60</v>
      </c>
      <c r="B44" s="8" t="s">
        <v>61</v>
      </c>
      <c r="C44" s="35">
        <v>3344</v>
      </c>
    </row>
    <row r="45" spans="1:3" ht="15.75">
      <c r="A45" s="93" t="s">
        <v>165</v>
      </c>
      <c r="B45" s="8" t="s">
        <v>78</v>
      </c>
      <c r="C45" s="35">
        <v>11176</v>
      </c>
    </row>
    <row r="46" spans="1:3" ht="15.75" customHeight="1">
      <c r="A46" s="93" t="s">
        <v>165</v>
      </c>
      <c r="B46" s="8" t="s">
        <v>88</v>
      </c>
      <c r="C46" s="35">
        <v>97711</v>
      </c>
    </row>
    <row r="47" spans="1:3" ht="15.75" customHeight="1">
      <c r="A47" s="93" t="s">
        <v>165</v>
      </c>
      <c r="B47" s="8" t="s">
        <v>80</v>
      </c>
      <c r="C47" s="35">
        <v>10873</v>
      </c>
    </row>
    <row r="48" spans="1:3" ht="31.5">
      <c r="A48" s="93" t="s">
        <v>165</v>
      </c>
      <c r="B48" s="8" t="s">
        <v>89</v>
      </c>
      <c r="C48" s="35">
        <v>3131</v>
      </c>
    </row>
    <row r="49" spans="1:3" ht="15.75" customHeight="1">
      <c r="A49" s="93" t="s">
        <v>165</v>
      </c>
      <c r="B49" s="8" t="s">
        <v>90</v>
      </c>
      <c r="C49" s="35">
        <v>96828</v>
      </c>
    </row>
    <row r="50" spans="1:3" ht="15.75" customHeight="1">
      <c r="A50" s="93" t="s">
        <v>165</v>
      </c>
      <c r="B50" s="8" t="s">
        <v>91</v>
      </c>
      <c r="C50" s="35">
        <v>11600</v>
      </c>
    </row>
    <row r="51" spans="1:3" ht="15.75" customHeight="1">
      <c r="A51" s="93" t="s">
        <v>165</v>
      </c>
      <c r="B51" s="94" t="s">
        <v>163</v>
      </c>
      <c r="C51" s="35">
        <v>25181</v>
      </c>
    </row>
    <row r="52" spans="1:3" ht="16.5" thickBot="1">
      <c r="A52" s="38" t="s">
        <v>3</v>
      </c>
      <c r="B52" s="28"/>
      <c r="C52" s="39">
        <f>SUM(C44:C51)</f>
        <v>259844</v>
      </c>
    </row>
    <row r="53" spans="1:3" ht="32.25" thickBot="1">
      <c r="A53" s="30" t="s">
        <v>93</v>
      </c>
      <c r="B53" s="31"/>
      <c r="C53" s="51">
        <f>+C52+C41</f>
        <v>279844</v>
      </c>
    </row>
    <row r="54" spans="1:3" ht="15.75">
      <c r="A54" s="49"/>
      <c r="B54" s="29"/>
      <c r="C54" s="50"/>
    </row>
    <row r="55" spans="1:3" ht="15.75">
      <c r="A55" s="33" t="s">
        <v>47</v>
      </c>
      <c r="B55" s="8"/>
      <c r="C55" s="35"/>
    </row>
    <row r="56" spans="1:3" ht="15.75">
      <c r="A56" s="34" t="s">
        <v>43</v>
      </c>
      <c r="B56" s="24"/>
      <c r="C56" s="35"/>
    </row>
    <row r="57" spans="1:3" ht="15.75">
      <c r="A57" s="34"/>
      <c r="B57" s="27"/>
      <c r="C57" s="37"/>
    </row>
    <row r="58" spans="1:3" ht="31.5">
      <c r="A58" s="34" t="s">
        <v>44</v>
      </c>
      <c r="B58" s="8"/>
      <c r="C58" s="35"/>
    </row>
    <row r="59" spans="1:4" ht="15.75">
      <c r="A59" s="93" t="s">
        <v>167</v>
      </c>
      <c r="B59" s="8" t="s">
        <v>62</v>
      </c>
      <c r="C59" s="35">
        <v>8524</v>
      </c>
      <c r="D59" s="92"/>
    </row>
    <row r="60" spans="1:4" ht="15.75">
      <c r="A60" s="93" t="s">
        <v>168</v>
      </c>
      <c r="B60" s="8" t="s">
        <v>63</v>
      </c>
      <c r="C60" s="35">
        <v>12630</v>
      </c>
      <c r="D60" s="92"/>
    </row>
    <row r="61" spans="1:3" ht="15.75">
      <c r="A61" s="93" t="s">
        <v>164</v>
      </c>
      <c r="B61" s="8" t="s">
        <v>64</v>
      </c>
      <c r="C61" s="35">
        <v>5847</v>
      </c>
    </row>
    <row r="62" spans="1:3" ht="15.75">
      <c r="A62" s="93" t="s">
        <v>72</v>
      </c>
      <c r="B62" s="8" t="s">
        <v>65</v>
      </c>
      <c r="C62" s="35">
        <v>16687</v>
      </c>
    </row>
    <row r="63" spans="1:3" ht="31.5">
      <c r="A63" s="36" t="s">
        <v>66</v>
      </c>
      <c r="B63" s="8" t="s">
        <v>67</v>
      </c>
      <c r="C63" s="35">
        <v>1500</v>
      </c>
    </row>
    <row r="64" spans="1:3" ht="31.5">
      <c r="A64" s="36" t="s">
        <v>68</v>
      </c>
      <c r="B64" s="8" t="s">
        <v>69</v>
      </c>
      <c r="C64" s="35">
        <v>500</v>
      </c>
    </row>
    <row r="65" spans="1:3" ht="31.5">
      <c r="A65" s="36" t="s">
        <v>70</v>
      </c>
      <c r="B65" s="8" t="s">
        <v>71</v>
      </c>
      <c r="C65" s="35">
        <v>500</v>
      </c>
    </row>
    <row r="66" spans="1:3" ht="15.75">
      <c r="A66" s="36" t="s">
        <v>72</v>
      </c>
      <c r="B66" s="94" t="s">
        <v>166</v>
      </c>
      <c r="C66" s="35">
        <v>1530</v>
      </c>
    </row>
    <row r="67" spans="1:3" ht="16.5" thickBot="1">
      <c r="A67" s="38" t="s">
        <v>3</v>
      </c>
      <c r="B67" s="28"/>
      <c r="C67" s="39">
        <f>SUM(C59:C66)</f>
        <v>47718</v>
      </c>
    </row>
    <row r="68" spans="1:3" ht="32.25" thickBot="1">
      <c r="A68" s="30" t="s">
        <v>95</v>
      </c>
      <c r="B68" s="54"/>
      <c r="C68" s="51">
        <f>+C67</f>
        <v>47718</v>
      </c>
    </row>
    <row r="69" spans="1:3" ht="15.75">
      <c r="A69" s="52"/>
      <c r="B69" s="53"/>
      <c r="C69" s="41"/>
    </row>
    <row r="70" spans="1:3" ht="15.75">
      <c r="A70" s="42" t="s">
        <v>48</v>
      </c>
      <c r="B70" s="24"/>
      <c r="C70" s="43"/>
    </row>
    <row r="71" spans="1:3" ht="15.75">
      <c r="A71" s="34" t="s">
        <v>43</v>
      </c>
      <c r="B71" s="8"/>
      <c r="C71" s="35"/>
    </row>
    <row r="72" spans="1:3" ht="31.5">
      <c r="A72" s="34" t="s">
        <v>44</v>
      </c>
      <c r="B72" s="8"/>
      <c r="C72" s="35"/>
    </row>
    <row r="73" spans="1:3" ht="15.75">
      <c r="A73" s="36" t="s">
        <v>73</v>
      </c>
      <c r="B73" s="8" t="s">
        <v>74</v>
      </c>
      <c r="C73" s="35">
        <v>57</v>
      </c>
    </row>
    <row r="74" spans="1:3" ht="31.5">
      <c r="A74" s="36" t="s">
        <v>75</v>
      </c>
      <c r="B74" s="8" t="s">
        <v>76</v>
      </c>
      <c r="C74" s="35">
        <v>973</v>
      </c>
    </row>
    <row r="75" spans="1:3" ht="47.25">
      <c r="A75" s="36"/>
      <c r="B75" s="8" t="s">
        <v>77</v>
      </c>
      <c r="C75" s="35">
        <v>1651</v>
      </c>
    </row>
    <row r="76" spans="1:3" ht="16.5" thickBot="1">
      <c r="A76" s="38" t="s">
        <v>3</v>
      </c>
      <c r="B76" s="55"/>
      <c r="C76" s="39">
        <f>SUM(C73:C75)</f>
        <v>2681</v>
      </c>
    </row>
    <row r="77" spans="1:3" ht="16.5" thickBot="1">
      <c r="A77" s="57" t="s">
        <v>94</v>
      </c>
      <c r="B77" s="31"/>
      <c r="C77" s="51">
        <f>+C76</f>
        <v>2681</v>
      </c>
    </row>
    <row r="78" spans="1:3" ht="16.5" thickBot="1">
      <c r="A78" s="184" t="s">
        <v>96</v>
      </c>
      <c r="B78" s="185"/>
      <c r="C78" s="56">
        <f>+C77+C68+C53+C36</f>
        <v>726141</v>
      </c>
    </row>
  </sheetData>
  <sheetProtection/>
  <mergeCells count="3">
    <mergeCell ref="A5:C5"/>
    <mergeCell ref="A6:C6"/>
    <mergeCell ref="A78:B7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3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showGridLines="0" zoomScale="80" zoomScaleNormal="80" zoomScalePageLayoutView="0" workbookViewId="0" topLeftCell="A7">
      <selection activeCell="A3" sqref="A3:B3"/>
    </sheetView>
  </sheetViews>
  <sheetFormatPr defaultColWidth="9.140625" defaultRowHeight="12.75"/>
  <cols>
    <col min="1" max="1" width="80.140625" style="60" bestFit="1" customWidth="1"/>
    <col min="2" max="2" width="22.421875" style="60" bestFit="1" customWidth="1"/>
    <col min="3" max="3" width="10.00390625" style="60" bestFit="1" customWidth="1"/>
    <col min="4" max="4" width="12.421875" style="60" bestFit="1" customWidth="1"/>
    <col min="5" max="6" width="13.140625" style="60" bestFit="1" customWidth="1"/>
    <col min="7" max="7" width="9.140625" style="60" customWidth="1"/>
    <col min="8" max="8" width="12.57421875" style="60" bestFit="1" customWidth="1"/>
    <col min="9" max="9" width="13.421875" style="60" bestFit="1" customWidth="1"/>
    <col min="10" max="16384" width="9.140625" style="60" customWidth="1"/>
  </cols>
  <sheetData>
    <row r="1" spans="1:2" ht="18.75">
      <c r="A1" s="59" t="s">
        <v>5</v>
      </c>
      <c r="B1" s="59"/>
    </row>
    <row r="2" ht="12.75" customHeight="1">
      <c r="A2" s="61"/>
    </row>
    <row r="3" spans="1:2" ht="18" customHeight="1">
      <c r="A3" s="186" t="s">
        <v>18</v>
      </c>
      <c r="B3" s="186"/>
    </row>
    <row r="4" spans="1:2" ht="15.75" customHeight="1">
      <c r="A4" s="26"/>
      <c r="B4" s="26"/>
    </row>
    <row r="5" spans="1:2" ht="18.75">
      <c r="A5" s="25" t="s">
        <v>40</v>
      </c>
      <c r="B5" s="25"/>
    </row>
    <row r="6" spans="1:2" ht="18.75">
      <c r="A6" s="62"/>
      <c r="B6" s="62"/>
    </row>
    <row r="7" spans="1:2" ht="18.75">
      <c r="A7" s="61"/>
      <c r="B7" s="59" t="s">
        <v>0</v>
      </c>
    </row>
    <row r="8" spans="1:2" ht="37.5">
      <c r="A8" s="63" t="s">
        <v>19</v>
      </c>
      <c r="B8" s="63" t="s">
        <v>20</v>
      </c>
    </row>
    <row r="9" spans="1:2" ht="18.75">
      <c r="A9" s="64" t="s">
        <v>174</v>
      </c>
      <c r="B9" s="65">
        <v>290</v>
      </c>
    </row>
    <row r="10" spans="1:2" ht="18.75">
      <c r="A10" s="64" t="s">
        <v>97</v>
      </c>
      <c r="B10" s="65">
        <v>930</v>
      </c>
    </row>
    <row r="11" spans="1:2" ht="18.75">
      <c r="A11" s="64" t="s">
        <v>175</v>
      </c>
      <c r="B11" s="65">
        <v>4971</v>
      </c>
    </row>
    <row r="12" spans="1:2" ht="18.75">
      <c r="A12" s="64" t="s">
        <v>176</v>
      </c>
      <c r="B12" s="65">
        <v>5492</v>
      </c>
    </row>
    <row r="13" spans="1:2" ht="18.75">
      <c r="A13" s="64" t="s">
        <v>177</v>
      </c>
      <c r="B13" s="65">
        <v>7302</v>
      </c>
    </row>
    <row r="14" spans="1:2" ht="18.75">
      <c r="A14" s="66" t="s">
        <v>178</v>
      </c>
      <c r="B14" s="65">
        <v>2794</v>
      </c>
    </row>
    <row r="15" spans="1:2" ht="18.75">
      <c r="A15" s="67" t="s">
        <v>98</v>
      </c>
      <c r="B15" s="65">
        <v>568</v>
      </c>
    </row>
    <row r="16" spans="1:2" ht="37.5">
      <c r="A16" s="67" t="s">
        <v>99</v>
      </c>
      <c r="B16" s="65">
        <v>19372</v>
      </c>
    </row>
    <row r="17" spans="1:2" ht="18.75">
      <c r="A17" s="66" t="s">
        <v>173</v>
      </c>
      <c r="B17" s="65">
        <v>460</v>
      </c>
    </row>
    <row r="18" spans="1:2" ht="18.75">
      <c r="A18" s="68" t="s">
        <v>100</v>
      </c>
      <c r="B18" s="65">
        <v>279</v>
      </c>
    </row>
    <row r="19" spans="1:2" ht="18.75">
      <c r="A19" s="66" t="s">
        <v>101</v>
      </c>
      <c r="B19" s="65">
        <v>3600</v>
      </c>
    </row>
    <row r="20" spans="1:2" ht="18.75">
      <c r="A20" s="66" t="s">
        <v>179</v>
      </c>
      <c r="B20" s="65">
        <v>900</v>
      </c>
    </row>
    <row r="21" spans="1:2" ht="18.75">
      <c r="A21" s="66" t="s">
        <v>102</v>
      </c>
      <c r="B21" s="65">
        <v>400</v>
      </c>
    </row>
    <row r="22" spans="1:2" ht="18.75">
      <c r="A22" s="66" t="s">
        <v>103</v>
      </c>
      <c r="B22" s="65">
        <v>365</v>
      </c>
    </row>
    <row r="23" spans="1:2" ht="18.75">
      <c r="A23" s="66" t="s">
        <v>180</v>
      </c>
      <c r="B23" s="65">
        <v>270</v>
      </c>
    </row>
    <row r="24" spans="1:2" ht="18.75">
      <c r="A24" s="66" t="s">
        <v>104</v>
      </c>
      <c r="B24" s="65">
        <v>96595</v>
      </c>
    </row>
    <row r="25" spans="1:2" ht="18.75">
      <c r="A25" s="96" t="s">
        <v>172</v>
      </c>
      <c r="B25" s="65">
        <f>813</f>
        <v>813</v>
      </c>
    </row>
    <row r="26" spans="1:2" ht="18.75">
      <c r="A26" s="66" t="s">
        <v>181</v>
      </c>
      <c r="B26" s="65">
        <f>5011+495</f>
        <v>5506</v>
      </c>
    </row>
    <row r="27" spans="1:2" ht="18.75">
      <c r="A27" s="66" t="s">
        <v>105</v>
      </c>
      <c r="B27" s="65">
        <v>7993</v>
      </c>
    </row>
    <row r="28" spans="1:2" ht="18.75">
      <c r="A28" s="66" t="s">
        <v>106</v>
      </c>
      <c r="B28" s="65">
        <v>12528</v>
      </c>
    </row>
    <row r="29" spans="1:2" ht="18.75">
      <c r="A29" s="66" t="s">
        <v>107</v>
      </c>
      <c r="B29" s="65">
        <v>11491</v>
      </c>
    </row>
    <row r="30" spans="1:2" ht="18.75">
      <c r="A30" s="66" t="s">
        <v>108</v>
      </c>
      <c r="B30" s="65">
        <v>11205</v>
      </c>
    </row>
    <row r="31" spans="1:2" ht="18.75">
      <c r="A31" s="69" t="s">
        <v>182</v>
      </c>
      <c r="B31" s="65">
        <v>3131</v>
      </c>
    </row>
    <row r="32" spans="1:2" ht="18.75">
      <c r="A32" s="69" t="s">
        <v>109</v>
      </c>
      <c r="B32" s="65">
        <v>51847</v>
      </c>
    </row>
    <row r="33" spans="1:2" ht="18.75">
      <c r="A33" s="69" t="s">
        <v>183</v>
      </c>
      <c r="B33" s="65">
        <v>419</v>
      </c>
    </row>
    <row r="34" spans="1:3" ht="18.75">
      <c r="A34" s="66" t="s">
        <v>110</v>
      </c>
      <c r="B34" s="65">
        <v>326826</v>
      </c>
      <c r="C34" s="70"/>
    </row>
    <row r="35" spans="1:2" ht="18.75">
      <c r="A35" s="66" t="s">
        <v>111</v>
      </c>
      <c r="B35" s="65">
        <v>41822</v>
      </c>
    </row>
    <row r="36" spans="1:2" ht="18.75">
      <c r="A36" s="66" t="s">
        <v>112</v>
      </c>
      <c r="B36" s="65">
        <f>234+1055+984+31+5+176+728+50+222+16+146+11+865+351+67+309+37+38+530+752+244+95+838+2630+241+1859+305+333+269+313+469+2748+604+317+1021+75+12</f>
        <v>18980</v>
      </c>
    </row>
    <row r="37" spans="1:2" ht="18.75">
      <c r="A37" s="71" t="s">
        <v>21</v>
      </c>
      <c r="B37" s="72">
        <f>SUM(B9:B36)</f>
        <v>637149</v>
      </c>
    </row>
    <row r="38" spans="1:3" ht="18.75">
      <c r="A38" s="73"/>
      <c r="B38" s="73"/>
      <c r="C38" s="73"/>
    </row>
    <row r="41" ht="18.75">
      <c r="B41" s="74"/>
    </row>
  </sheetData>
  <sheetProtection/>
  <mergeCells count="1">
    <mergeCell ref="A3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view="pageBreakPreview" zoomScale="60" zoomScaleNormal="70" zoomScalePageLayoutView="0" workbookViewId="0" topLeftCell="A1">
      <selection activeCell="A8" sqref="A8:C8"/>
    </sheetView>
  </sheetViews>
  <sheetFormatPr defaultColWidth="9.140625" defaultRowHeight="12.75"/>
  <cols>
    <col min="1" max="1" width="41.140625" style="75" customWidth="1"/>
    <col min="2" max="3" width="13.7109375" style="75" customWidth="1"/>
    <col min="4" max="4" width="14.7109375" style="75" customWidth="1"/>
    <col min="5" max="16384" width="9.140625" style="75" customWidth="1"/>
  </cols>
  <sheetData>
    <row r="1" spans="4:5" ht="19.5">
      <c r="D1" s="76" t="s">
        <v>13</v>
      </c>
      <c r="E1" s="76"/>
    </row>
    <row r="2" ht="19.5">
      <c r="A2" s="77"/>
    </row>
    <row r="3" spans="1:4" ht="19.5">
      <c r="A3" s="200" t="s">
        <v>22</v>
      </c>
      <c r="B3" s="200"/>
      <c r="C3" s="200"/>
      <c r="D3" s="200"/>
    </row>
    <row r="4" spans="1:4" ht="19.5">
      <c r="A4" s="200" t="s">
        <v>40</v>
      </c>
      <c r="B4" s="200"/>
      <c r="C4" s="200"/>
      <c r="D4" s="200"/>
    </row>
    <row r="5" spans="1:2" ht="19.5">
      <c r="A5" s="193"/>
      <c r="B5" s="193"/>
    </row>
    <row r="6" ht="19.5">
      <c r="A6" s="78"/>
    </row>
    <row r="7" spans="1:4" ht="19.5">
      <c r="A7" s="79"/>
      <c r="B7" s="80"/>
      <c r="D7" s="80" t="s">
        <v>0</v>
      </c>
    </row>
    <row r="8" spans="1:4" ht="34.5">
      <c r="A8" s="194" t="s">
        <v>23</v>
      </c>
      <c r="B8" s="195"/>
      <c r="C8" s="196"/>
      <c r="D8" s="81" t="s">
        <v>24</v>
      </c>
    </row>
    <row r="9" spans="1:4" ht="19.5">
      <c r="A9" s="197" t="s">
        <v>162</v>
      </c>
      <c r="B9" s="198"/>
      <c r="C9" s="199"/>
      <c r="D9" s="82">
        <v>4996</v>
      </c>
    </row>
    <row r="10" spans="1:4" ht="19.5">
      <c r="A10" s="187"/>
      <c r="B10" s="188"/>
      <c r="C10" s="189"/>
      <c r="D10" s="82"/>
    </row>
    <row r="11" spans="1:4" ht="19.5">
      <c r="A11" s="187"/>
      <c r="B11" s="188"/>
      <c r="C11" s="189"/>
      <c r="D11" s="82"/>
    </row>
    <row r="12" spans="1:4" ht="19.5">
      <c r="A12" s="187"/>
      <c r="B12" s="188"/>
      <c r="C12" s="189"/>
      <c r="D12" s="82"/>
    </row>
    <row r="13" spans="1:4" ht="19.5">
      <c r="A13" s="187"/>
      <c r="B13" s="188"/>
      <c r="C13" s="189"/>
      <c r="D13" s="82"/>
    </row>
    <row r="14" spans="1:4" ht="19.5">
      <c r="A14" s="187"/>
      <c r="B14" s="188"/>
      <c r="C14" s="189"/>
      <c r="D14" s="82"/>
    </row>
    <row r="15" spans="1:4" ht="19.5">
      <c r="A15" s="187"/>
      <c r="B15" s="188"/>
      <c r="C15" s="189"/>
      <c r="D15" s="82"/>
    </row>
    <row r="16" spans="1:4" ht="19.5">
      <c r="A16" s="187"/>
      <c r="B16" s="188"/>
      <c r="C16" s="189"/>
      <c r="D16" s="82"/>
    </row>
    <row r="17" spans="1:4" ht="19.5">
      <c r="A17" s="190" t="s">
        <v>21</v>
      </c>
      <c r="B17" s="191"/>
      <c r="C17" s="192"/>
      <c r="D17" s="83">
        <f>+D9</f>
        <v>4996</v>
      </c>
    </row>
    <row r="18" spans="1:2" ht="19.5">
      <c r="A18" s="84"/>
      <c r="B18" s="85"/>
    </row>
  </sheetData>
  <sheetProtection/>
  <mergeCells count="13">
    <mergeCell ref="A11:C11"/>
    <mergeCell ref="A5:B5"/>
    <mergeCell ref="A8:C8"/>
    <mergeCell ref="A9:C9"/>
    <mergeCell ref="A10:C10"/>
    <mergeCell ref="A3:D3"/>
    <mergeCell ref="A4:D4"/>
    <mergeCell ref="A12:C12"/>
    <mergeCell ref="A17:C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view="pageBreakPreview" zoomScale="60" zoomScaleNormal="81" zoomScalePageLayoutView="0" workbookViewId="0" topLeftCell="A1">
      <selection activeCell="K55" sqref="K55"/>
    </sheetView>
  </sheetViews>
  <sheetFormatPr defaultColWidth="8.00390625" defaultRowHeight="12.75"/>
  <cols>
    <col min="1" max="1" width="116.28125" style="124" bestFit="1" customWidth="1"/>
    <col min="2" max="2" width="14.140625" style="124" bestFit="1" customWidth="1"/>
    <col min="3" max="3" width="9.421875" style="124" bestFit="1" customWidth="1"/>
    <col min="4" max="4" width="9.8515625" style="124" bestFit="1" customWidth="1"/>
    <col min="5" max="5" width="12.00390625" style="124" bestFit="1" customWidth="1"/>
    <col min="6" max="6" width="8.28125" style="124" bestFit="1" customWidth="1"/>
    <col min="7" max="7" width="10.140625" style="124" bestFit="1" customWidth="1"/>
    <col min="8" max="8" width="12.00390625" style="124" bestFit="1" customWidth="1"/>
    <col min="9" max="9" width="8.28125" style="124" bestFit="1" customWidth="1"/>
    <col min="10" max="10" width="10.140625" style="124" bestFit="1" customWidth="1"/>
    <col min="11" max="11" width="12.00390625" style="124" bestFit="1" customWidth="1"/>
    <col min="12" max="12" width="8.28125" style="124" bestFit="1" customWidth="1"/>
    <col min="13" max="13" width="10.7109375" style="124" customWidth="1"/>
    <col min="14" max="14" width="12.00390625" style="124" bestFit="1" customWidth="1"/>
    <col min="15" max="15" width="8.28125" style="124" bestFit="1" customWidth="1"/>
    <col min="16" max="16" width="11.57421875" style="124" customWidth="1"/>
    <col min="17" max="17" width="8.140625" style="124" customWidth="1"/>
    <col min="18" max="18" width="8.00390625" style="124" customWidth="1"/>
    <col min="19" max="20" width="8.140625" style="124" bestFit="1" customWidth="1"/>
    <col min="21" max="21" width="8.00390625" style="124" customWidth="1"/>
    <col min="22" max="22" width="8.140625" style="124" bestFit="1" customWidth="1"/>
    <col min="23" max="16384" width="8.00390625" style="124" customWidth="1"/>
  </cols>
  <sheetData>
    <row r="1" ht="15.75">
      <c r="P1" s="11" t="s">
        <v>37</v>
      </c>
    </row>
    <row r="2" ht="15"/>
    <row r="3" ht="15"/>
    <row r="4" ht="15"/>
    <row r="5" spans="1:16" ht="20.25">
      <c r="A5" s="254" t="s">
        <v>113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ht="15"/>
    <row r="7" ht="15.75" thickBot="1">
      <c r="P7" s="125" t="s">
        <v>30</v>
      </c>
    </row>
    <row r="8" spans="1:16" ht="15.75">
      <c r="A8" s="126"/>
      <c r="B8" s="210" t="s">
        <v>28</v>
      </c>
      <c r="C8" s="221" t="s">
        <v>114</v>
      </c>
      <c r="D8" s="224" t="s">
        <v>115</v>
      </c>
      <c r="E8" s="207" t="s">
        <v>29</v>
      </c>
      <c r="F8" s="208"/>
      <c r="G8" s="208"/>
      <c r="H8" s="208"/>
      <c r="I8" s="208"/>
      <c r="J8" s="209"/>
      <c r="K8" s="227" t="s">
        <v>27</v>
      </c>
      <c r="L8" s="228"/>
      <c r="M8" s="228"/>
      <c r="N8" s="228"/>
      <c r="O8" s="228"/>
      <c r="P8" s="229"/>
    </row>
    <row r="9" spans="1:16" ht="15">
      <c r="A9" s="211" t="s">
        <v>116</v>
      </c>
      <c r="B9" s="211"/>
      <c r="C9" s="222"/>
      <c r="D9" s="225"/>
      <c r="E9" s="242" t="s">
        <v>117</v>
      </c>
      <c r="F9" s="243"/>
      <c r="G9" s="244"/>
      <c r="H9" s="248" t="s">
        <v>40</v>
      </c>
      <c r="I9" s="243"/>
      <c r="J9" s="249"/>
      <c r="K9" s="236" t="s">
        <v>41</v>
      </c>
      <c r="L9" s="231"/>
      <c r="M9" s="237"/>
      <c r="N9" s="230" t="s">
        <v>42</v>
      </c>
      <c r="O9" s="231"/>
      <c r="P9" s="232"/>
    </row>
    <row r="10" spans="1:16" ht="15">
      <c r="A10" s="211"/>
      <c r="B10" s="211"/>
      <c r="C10" s="222"/>
      <c r="D10" s="225"/>
      <c r="E10" s="245"/>
      <c r="F10" s="246"/>
      <c r="G10" s="247"/>
      <c r="H10" s="250"/>
      <c r="I10" s="246"/>
      <c r="J10" s="251"/>
      <c r="K10" s="238"/>
      <c r="L10" s="234"/>
      <c r="M10" s="239"/>
      <c r="N10" s="233"/>
      <c r="O10" s="234"/>
      <c r="P10" s="235"/>
    </row>
    <row r="11" spans="1:16" ht="15.75" thickBot="1">
      <c r="A11" s="127" t="s">
        <v>25</v>
      </c>
      <c r="B11" s="212"/>
      <c r="C11" s="223"/>
      <c r="D11" s="226"/>
      <c r="E11" s="128" t="s">
        <v>31</v>
      </c>
      <c r="F11" s="129" t="s">
        <v>26</v>
      </c>
      <c r="G11" s="130" t="s">
        <v>1</v>
      </c>
      <c r="H11" s="129" t="s">
        <v>31</v>
      </c>
      <c r="I11" s="129" t="s">
        <v>26</v>
      </c>
      <c r="J11" s="129" t="s">
        <v>1</v>
      </c>
      <c r="K11" s="128" t="s">
        <v>31</v>
      </c>
      <c r="L11" s="129" t="s">
        <v>26</v>
      </c>
      <c r="M11" s="129" t="s">
        <v>1</v>
      </c>
      <c r="N11" s="131" t="s">
        <v>31</v>
      </c>
      <c r="O11" s="129" t="s">
        <v>26</v>
      </c>
      <c r="P11" s="132" t="s">
        <v>1</v>
      </c>
    </row>
    <row r="12" spans="1:16" ht="15">
      <c r="A12" s="133" t="s">
        <v>118</v>
      </c>
      <c r="B12" s="134">
        <v>2011</v>
      </c>
      <c r="C12" s="213">
        <f>2730.102*$D$51</f>
        <v>859681.81878</v>
      </c>
      <c r="D12" s="215">
        <f>(213910+18500)/1000*$D$51</f>
        <v>73183.5849</v>
      </c>
      <c r="E12" s="213">
        <v>60000</v>
      </c>
      <c r="F12" s="203">
        <v>26834</v>
      </c>
      <c r="G12" s="203">
        <f>SUM(E12:F13)</f>
        <v>86834</v>
      </c>
      <c r="H12" s="203">
        <v>0</v>
      </c>
      <c r="I12" s="203">
        <v>14869</v>
      </c>
      <c r="J12" s="205">
        <f>SUM(H12:I13)</f>
        <v>14869</v>
      </c>
      <c r="K12" s="219">
        <v>35641</v>
      </c>
      <c r="L12" s="201">
        <v>20000</v>
      </c>
      <c r="M12" s="201">
        <f>SUM(K12:L12)</f>
        <v>55641</v>
      </c>
      <c r="N12" s="201">
        <v>70751</v>
      </c>
      <c r="O12" s="201">
        <v>11481</v>
      </c>
      <c r="P12" s="215">
        <f>SUM(N12:O12)</f>
        <v>82232</v>
      </c>
    </row>
    <row r="13" spans="1:16" ht="15.75" thickBot="1">
      <c r="A13" s="135" t="s">
        <v>187</v>
      </c>
      <c r="B13" s="136">
        <v>2016</v>
      </c>
      <c r="C13" s="214"/>
      <c r="D13" s="216"/>
      <c r="E13" s="214"/>
      <c r="F13" s="204"/>
      <c r="G13" s="204"/>
      <c r="H13" s="204"/>
      <c r="I13" s="204"/>
      <c r="J13" s="206"/>
      <c r="K13" s="220"/>
      <c r="L13" s="202"/>
      <c r="M13" s="202"/>
      <c r="N13" s="202"/>
      <c r="O13" s="202"/>
      <c r="P13" s="216"/>
    </row>
    <row r="14" spans="1:16" ht="15.75">
      <c r="A14" s="137" t="s">
        <v>119</v>
      </c>
      <c r="B14" s="134">
        <v>2010</v>
      </c>
      <c r="C14" s="217">
        <v>30322</v>
      </c>
      <c r="D14" s="205">
        <v>0</v>
      </c>
      <c r="E14" s="213">
        <f>18327+3470</f>
        <v>21797</v>
      </c>
      <c r="F14" s="203">
        <v>0</v>
      </c>
      <c r="G14" s="203">
        <f>SUM(E14:F15)</f>
        <v>21797</v>
      </c>
      <c r="H14" s="201">
        <v>8525</v>
      </c>
      <c r="I14" s="203">
        <v>0</v>
      </c>
      <c r="J14" s="205">
        <f>SUM(H14:I15)</f>
        <v>8525</v>
      </c>
      <c r="K14" s="213">
        <v>0</v>
      </c>
      <c r="L14" s="203">
        <v>0</v>
      </c>
      <c r="M14" s="203">
        <f>SUM(K14:L14)</f>
        <v>0</v>
      </c>
      <c r="N14" s="203">
        <v>0</v>
      </c>
      <c r="O14" s="203">
        <v>0</v>
      </c>
      <c r="P14" s="205">
        <v>0</v>
      </c>
    </row>
    <row r="15" spans="1:16" ht="16.5" thickBot="1">
      <c r="A15" s="138" t="s">
        <v>120</v>
      </c>
      <c r="B15" s="139">
        <v>2012</v>
      </c>
      <c r="C15" s="218"/>
      <c r="D15" s="206"/>
      <c r="E15" s="214"/>
      <c r="F15" s="204"/>
      <c r="G15" s="204"/>
      <c r="H15" s="202"/>
      <c r="I15" s="204"/>
      <c r="J15" s="206"/>
      <c r="K15" s="214"/>
      <c r="L15" s="204"/>
      <c r="M15" s="204"/>
      <c r="N15" s="204"/>
      <c r="O15" s="204"/>
      <c r="P15" s="206"/>
    </row>
    <row r="16" spans="1:16" ht="15.75">
      <c r="A16" s="140" t="s">
        <v>121</v>
      </c>
      <c r="B16" s="134">
        <v>2011</v>
      </c>
      <c r="C16" s="217">
        <f>218.65*$D$51</f>
        <v>68850.6985</v>
      </c>
      <c r="D16" s="205">
        <v>0</v>
      </c>
      <c r="E16" s="213">
        <f>9846+9569</f>
        <v>19415</v>
      </c>
      <c r="F16" s="203">
        <v>0</v>
      </c>
      <c r="G16" s="203">
        <f>E16+F16</f>
        <v>19415</v>
      </c>
      <c r="H16" s="203">
        <v>12630</v>
      </c>
      <c r="I16" s="203">
        <v>0</v>
      </c>
      <c r="J16" s="205">
        <f>SUM(H16:I17)</f>
        <v>12630</v>
      </c>
      <c r="K16" s="217">
        <v>36806</v>
      </c>
      <c r="L16" s="252">
        <v>0</v>
      </c>
      <c r="M16" s="252">
        <f>SUM(K16:L16)</f>
        <v>36806</v>
      </c>
      <c r="N16" s="252">
        <v>0</v>
      </c>
      <c r="O16" s="252">
        <v>0</v>
      </c>
      <c r="P16" s="240">
        <v>0</v>
      </c>
    </row>
    <row r="17" spans="1:16" ht="32.25" thickBot="1">
      <c r="A17" s="141" t="s">
        <v>122</v>
      </c>
      <c r="B17" s="139">
        <v>2014</v>
      </c>
      <c r="C17" s="218"/>
      <c r="D17" s="206"/>
      <c r="E17" s="214"/>
      <c r="F17" s="204"/>
      <c r="G17" s="204"/>
      <c r="H17" s="204"/>
      <c r="I17" s="204"/>
      <c r="J17" s="206"/>
      <c r="K17" s="218"/>
      <c r="L17" s="253"/>
      <c r="M17" s="253"/>
      <c r="N17" s="253"/>
      <c r="O17" s="253"/>
      <c r="P17" s="241"/>
    </row>
    <row r="18" spans="1:16" ht="15.75">
      <c r="A18" s="140" t="s">
        <v>123</v>
      </c>
      <c r="B18" s="134">
        <v>2012</v>
      </c>
      <c r="C18" s="217">
        <v>486718</v>
      </c>
      <c r="D18" s="215">
        <v>21337</v>
      </c>
      <c r="E18" s="213">
        <v>32870</v>
      </c>
      <c r="F18" s="203">
        <v>21337</v>
      </c>
      <c r="G18" s="203">
        <f>SUM(E18:F19)</f>
        <v>54207</v>
      </c>
      <c r="H18" s="203">
        <v>9544</v>
      </c>
      <c r="I18" s="203">
        <v>0</v>
      </c>
      <c r="J18" s="205">
        <f>SUM(H18:I19)</f>
        <v>9544</v>
      </c>
      <c r="K18" s="219">
        <v>60971</v>
      </c>
      <c r="L18" s="201">
        <v>0</v>
      </c>
      <c r="M18" s="201">
        <f>SUM(K18:L18)</f>
        <v>60971</v>
      </c>
      <c r="N18" s="201">
        <v>73483</v>
      </c>
      <c r="O18" s="201">
        <v>0</v>
      </c>
      <c r="P18" s="215">
        <f>SUM(N18:O18)</f>
        <v>73483</v>
      </c>
    </row>
    <row r="19" spans="1:16" ht="32.25" thickBot="1">
      <c r="A19" s="141" t="s">
        <v>124</v>
      </c>
      <c r="B19" s="139">
        <v>2016</v>
      </c>
      <c r="C19" s="218"/>
      <c r="D19" s="216"/>
      <c r="E19" s="214"/>
      <c r="F19" s="204"/>
      <c r="G19" s="204"/>
      <c r="H19" s="204"/>
      <c r="I19" s="204"/>
      <c r="J19" s="206"/>
      <c r="K19" s="220"/>
      <c r="L19" s="202"/>
      <c r="M19" s="202"/>
      <c r="N19" s="202"/>
      <c r="O19" s="202"/>
      <c r="P19" s="216"/>
    </row>
    <row r="20" spans="1:16" ht="15.75">
      <c r="A20" s="137" t="s">
        <v>125</v>
      </c>
      <c r="B20" s="142">
        <v>2012</v>
      </c>
      <c r="C20" s="217">
        <v>15962</v>
      </c>
      <c r="D20" s="205">
        <v>0</v>
      </c>
      <c r="E20" s="213">
        <v>1486</v>
      </c>
      <c r="F20" s="203">
        <v>0</v>
      </c>
      <c r="G20" s="203">
        <f>SUM(E20:F21)</f>
        <v>1486</v>
      </c>
      <c r="H20" s="203">
        <v>14476</v>
      </c>
      <c r="I20" s="203">
        <v>0</v>
      </c>
      <c r="J20" s="205">
        <f>SUM(H20:I21)</f>
        <v>14476</v>
      </c>
      <c r="K20" s="213">
        <v>0</v>
      </c>
      <c r="L20" s="203">
        <v>0</v>
      </c>
      <c r="M20" s="203">
        <f>SUM(K20:L20)</f>
        <v>0</v>
      </c>
      <c r="N20" s="203">
        <v>0</v>
      </c>
      <c r="O20" s="203">
        <v>0</v>
      </c>
      <c r="P20" s="205">
        <v>0</v>
      </c>
    </row>
    <row r="21" spans="1:16" ht="32.25" thickBot="1">
      <c r="A21" s="138" t="s">
        <v>126</v>
      </c>
      <c r="B21" s="143">
        <v>2013</v>
      </c>
      <c r="C21" s="218"/>
      <c r="D21" s="206"/>
      <c r="E21" s="214"/>
      <c r="F21" s="204"/>
      <c r="G21" s="204"/>
      <c r="H21" s="204"/>
      <c r="I21" s="204"/>
      <c r="J21" s="206"/>
      <c r="K21" s="214"/>
      <c r="L21" s="204"/>
      <c r="M21" s="204"/>
      <c r="N21" s="204"/>
      <c r="O21" s="204"/>
      <c r="P21" s="206"/>
    </row>
    <row r="22" spans="1:16" ht="15.75">
      <c r="A22" s="140" t="s">
        <v>127</v>
      </c>
      <c r="B22" s="134">
        <v>2012</v>
      </c>
      <c r="C22" s="213">
        <v>246368</v>
      </c>
      <c r="D22" s="205">
        <v>0</v>
      </c>
      <c r="E22" s="213">
        <v>234282</v>
      </c>
      <c r="F22" s="203">
        <v>0</v>
      </c>
      <c r="G22" s="203">
        <f>SUM(E22:F23)</f>
        <v>234282</v>
      </c>
      <c r="H22" s="203">
        <f>12088-2</f>
        <v>12086</v>
      </c>
      <c r="I22" s="203">
        <v>0</v>
      </c>
      <c r="J22" s="205">
        <f>SUM(H22:I23)</f>
        <v>12086</v>
      </c>
      <c r="K22" s="213">
        <v>0</v>
      </c>
      <c r="L22" s="203">
        <v>0</v>
      </c>
      <c r="M22" s="203">
        <f>SUM(K22:L22)</f>
        <v>0</v>
      </c>
      <c r="N22" s="203">
        <v>0</v>
      </c>
      <c r="O22" s="203">
        <v>0</v>
      </c>
      <c r="P22" s="205">
        <v>0</v>
      </c>
    </row>
    <row r="23" spans="1:16" ht="48" thickBot="1">
      <c r="A23" s="141" t="s">
        <v>128</v>
      </c>
      <c r="B23" s="144">
        <v>2014</v>
      </c>
      <c r="C23" s="214"/>
      <c r="D23" s="206"/>
      <c r="E23" s="214"/>
      <c r="F23" s="204"/>
      <c r="G23" s="204"/>
      <c r="H23" s="204"/>
      <c r="I23" s="204"/>
      <c r="J23" s="206"/>
      <c r="K23" s="214"/>
      <c r="L23" s="204"/>
      <c r="M23" s="204"/>
      <c r="N23" s="204"/>
      <c r="O23" s="204"/>
      <c r="P23" s="206"/>
    </row>
    <row r="24" spans="1:16" ht="15.75">
      <c r="A24" s="140" t="s">
        <v>129</v>
      </c>
      <c r="B24" s="134">
        <v>2012</v>
      </c>
      <c r="C24" s="213">
        <v>249099</v>
      </c>
      <c r="D24" s="205">
        <v>0</v>
      </c>
      <c r="E24" s="213">
        <v>145721</v>
      </c>
      <c r="F24" s="203">
        <v>0</v>
      </c>
      <c r="G24" s="203">
        <f>SUM(E24:F25)</f>
        <v>145721</v>
      </c>
      <c r="H24" s="203">
        <v>101530</v>
      </c>
      <c r="I24" s="203">
        <v>0</v>
      </c>
      <c r="J24" s="205">
        <f>SUM(H24:I25)</f>
        <v>101530</v>
      </c>
      <c r="K24" s="213">
        <v>1848</v>
      </c>
      <c r="L24" s="203">
        <v>0</v>
      </c>
      <c r="M24" s="203">
        <f>SUM(K24:L25)</f>
        <v>1848</v>
      </c>
      <c r="N24" s="203">
        <v>0</v>
      </c>
      <c r="O24" s="203">
        <v>0</v>
      </c>
      <c r="P24" s="205">
        <v>0</v>
      </c>
    </row>
    <row r="25" spans="1:16" ht="32.25" thickBot="1">
      <c r="A25" s="141" t="s">
        <v>130</v>
      </c>
      <c r="B25" s="139">
        <v>2015</v>
      </c>
      <c r="C25" s="214"/>
      <c r="D25" s="206"/>
      <c r="E25" s="214"/>
      <c r="F25" s="204"/>
      <c r="G25" s="204"/>
      <c r="H25" s="204"/>
      <c r="I25" s="204"/>
      <c r="J25" s="206"/>
      <c r="K25" s="214"/>
      <c r="L25" s="204"/>
      <c r="M25" s="204"/>
      <c r="N25" s="204"/>
      <c r="O25" s="204"/>
      <c r="P25" s="206"/>
    </row>
    <row r="26" spans="1:16" ht="15.75">
      <c r="A26" s="140" t="s">
        <v>131</v>
      </c>
      <c r="B26" s="134">
        <v>2012</v>
      </c>
      <c r="C26" s="219">
        <f>292.60549*$D$51</f>
        <v>92138.54274609999</v>
      </c>
      <c r="D26" s="215">
        <v>11615</v>
      </c>
      <c r="E26" s="213">
        <v>44613</v>
      </c>
      <c r="F26" s="203">
        <v>11615</v>
      </c>
      <c r="G26" s="203">
        <f>SUM(E26:F27)</f>
        <v>56228</v>
      </c>
      <c r="H26" s="203">
        <v>25187</v>
      </c>
      <c r="I26" s="203">
        <v>0</v>
      </c>
      <c r="J26" s="205">
        <f>SUM(H26:I26)</f>
        <v>25187</v>
      </c>
      <c r="K26" s="219">
        <v>0</v>
      </c>
      <c r="L26" s="203">
        <v>0</v>
      </c>
      <c r="M26" s="203">
        <f>SUM(K26:K27)</f>
        <v>0</v>
      </c>
      <c r="N26" s="203">
        <v>0</v>
      </c>
      <c r="O26" s="203">
        <v>0</v>
      </c>
      <c r="P26" s="205">
        <v>0</v>
      </c>
    </row>
    <row r="27" spans="1:16" ht="16.5" thickBot="1">
      <c r="A27" s="141" t="s">
        <v>199</v>
      </c>
      <c r="B27" s="144">
        <v>2014</v>
      </c>
      <c r="C27" s="220"/>
      <c r="D27" s="216"/>
      <c r="E27" s="214"/>
      <c r="F27" s="204"/>
      <c r="G27" s="204"/>
      <c r="H27" s="204"/>
      <c r="I27" s="204"/>
      <c r="J27" s="206"/>
      <c r="K27" s="220"/>
      <c r="L27" s="204"/>
      <c r="M27" s="204"/>
      <c r="N27" s="204"/>
      <c r="O27" s="204"/>
      <c r="P27" s="206"/>
    </row>
    <row r="28" spans="1:16" ht="15.75">
      <c r="A28" s="140" t="s">
        <v>132</v>
      </c>
      <c r="B28" s="134">
        <v>2012</v>
      </c>
      <c r="C28" s="219">
        <f>150.8*306</f>
        <v>46144.8</v>
      </c>
      <c r="D28" s="205">
        <v>6922</v>
      </c>
      <c r="E28" s="213">
        <v>17664</v>
      </c>
      <c r="F28" s="203">
        <v>6673</v>
      </c>
      <c r="G28" s="203">
        <f>SUM(E28:F29)</f>
        <v>24337</v>
      </c>
      <c r="H28" s="203">
        <v>16687</v>
      </c>
      <c r="I28" s="203">
        <v>249</v>
      </c>
      <c r="J28" s="205">
        <f>SUM(H28:I29)</f>
        <v>16936</v>
      </c>
      <c r="K28" s="217">
        <v>4872</v>
      </c>
      <c r="L28" s="252">
        <v>0</v>
      </c>
      <c r="M28" s="252">
        <f>SUM(K28:K29)</f>
        <v>4872</v>
      </c>
      <c r="N28" s="252">
        <v>0</v>
      </c>
      <c r="O28" s="252">
        <v>0</v>
      </c>
      <c r="P28" s="240">
        <v>0</v>
      </c>
    </row>
    <row r="29" spans="1:16" ht="16.5" thickBot="1">
      <c r="A29" s="141" t="s">
        <v>133</v>
      </c>
      <c r="B29" s="139">
        <v>2014</v>
      </c>
      <c r="C29" s="220"/>
      <c r="D29" s="206"/>
      <c r="E29" s="214"/>
      <c r="F29" s="204"/>
      <c r="G29" s="204"/>
      <c r="H29" s="204"/>
      <c r="I29" s="204"/>
      <c r="J29" s="206"/>
      <c r="K29" s="218"/>
      <c r="L29" s="253"/>
      <c r="M29" s="253"/>
      <c r="N29" s="253"/>
      <c r="O29" s="253"/>
      <c r="P29" s="241"/>
    </row>
    <row r="30" spans="1:16" ht="15.75">
      <c r="A30" s="140" t="s">
        <v>134</v>
      </c>
      <c r="B30" s="134">
        <v>2012</v>
      </c>
      <c r="C30" s="219">
        <f>869680/1000*$D$51</f>
        <v>273853.5352</v>
      </c>
      <c r="D30" s="205">
        <v>18693</v>
      </c>
      <c r="E30" s="213">
        <v>0</v>
      </c>
      <c r="F30" s="201">
        <v>18693</v>
      </c>
      <c r="G30" s="201">
        <f>SUM(E30:F31)</f>
        <v>18693</v>
      </c>
      <c r="H30" s="201">
        <v>94516</v>
      </c>
      <c r="I30" s="203">
        <v>0</v>
      </c>
      <c r="J30" s="205">
        <f>SUM(H30:I31)</f>
        <v>94516</v>
      </c>
      <c r="K30" s="219">
        <v>70306</v>
      </c>
      <c r="L30" s="203">
        <v>0</v>
      </c>
      <c r="M30" s="203">
        <f>SUM(K30:K31)</f>
        <v>70306</v>
      </c>
      <c r="N30" s="203">
        <v>0</v>
      </c>
      <c r="O30" s="203">
        <v>0</v>
      </c>
      <c r="P30" s="205">
        <f>SUM(N30:O31)</f>
        <v>0</v>
      </c>
    </row>
    <row r="31" spans="1:16" ht="16.5" thickBot="1">
      <c r="A31" s="141" t="s">
        <v>135</v>
      </c>
      <c r="B31" s="139">
        <v>2015</v>
      </c>
      <c r="C31" s="220"/>
      <c r="D31" s="206"/>
      <c r="E31" s="214"/>
      <c r="F31" s="202"/>
      <c r="G31" s="202"/>
      <c r="H31" s="202"/>
      <c r="I31" s="204"/>
      <c r="J31" s="206"/>
      <c r="K31" s="220"/>
      <c r="L31" s="204"/>
      <c r="M31" s="204"/>
      <c r="N31" s="204"/>
      <c r="O31" s="204"/>
      <c r="P31" s="206"/>
    </row>
    <row r="32" spans="1:16" ht="15">
      <c r="A32" s="145" t="s">
        <v>136</v>
      </c>
      <c r="B32" s="134">
        <v>2013</v>
      </c>
      <c r="C32" s="219">
        <f>1978.121*$D$51</f>
        <v>622890.52169</v>
      </c>
      <c r="D32" s="215">
        <f>494.531*$D$51</f>
        <v>155722.86659</v>
      </c>
      <c r="E32" s="213">
        <v>0</v>
      </c>
      <c r="F32" s="203">
        <v>56216</v>
      </c>
      <c r="G32" s="203">
        <f>SUM(E32:F33)</f>
        <v>56216</v>
      </c>
      <c r="H32" s="203">
        <v>0</v>
      </c>
      <c r="I32" s="203">
        <v>12833</v>
      </c>
      <c r="J32" s="205">
        <f>SUM(H32:I33)</f>
        <v>12833</v>
      </c>
      <c r="K32" s="219">
        <v>135742</v>
      </c>
      <c r="L32" s="252">
        <v>35000</v>
      </c>
      <c r="M32" s="252">
        <f>SUM(K32:L32)</f>
        <v>170742</v>
      </c>
      <c r="N32" s="201">
        <f>331168+258</f>
        <v>331426</v>
      </c>
      <c r="O32" s="252">
        <v>51674</v>
      </c>
      <c r="P32" s="255">
        <f>SUM(N32:O32)</f>
        <v>383100</v>
      </c>
    </row>
    <row r="33" spans="1:16" ht="15.75" thickBot="1">
      <c r="A33" s="146" t="s">
        <v>137</v>
      </c>
      <c r="B33" s="147">
        <v>2018</v>
      </c>
      <c r="C33" s="220"/>
      <c r="D33" s="216"/>
      <c r="E33" s="214"/>
      <c r="F33" s="204"/>
      <c r="G33" s="204"/>
      <c r="H33" s="204"/>
      <c r="I33" s="204"/>
      <c r="J33" s="206"/>
      <c r="K33" s="220"/>
      <c r="L33" s="253"/>
      <c r="M33" s="253"/>
      <c r="N33" s="202"/>
      <c r="O33" s="253"/>
      <c r="P33" s="256"/>
    </row>
    <row r="34" spans="1:16" ht="15">
      <c r="A34" s="148" t="s">
        <v>138</v>
      </c>
      <c r="B34" s="134">
        <v>2013</v>
      </c>
      <c r="C34" s="219">
        <v>23991</v>
      </c>
      <c r="D34" s="257">
        <v>0</v>
      </c>
      <c r="E34" s="259">
        <v>0</v>
      </c>
      <c r="F34" s="261">
        <v>0</v>
      </c>
      <c r="G34" s="261">
        <v>0</v>
      </c>
      <c r="H34" s="203">
        <v>18157</v>
      </c>
      <c r="I34" s="261">
        <v>0</v>
      </c>
      <c r="J34" s="205">
        <f>SUM(H34:I35)</f>
        <v>18157</v>
      </c>
      <c r="K34" s="213">
        <v>5834</v>
      </c>
      <c r="L34" s="261">
        <v>0</v>
      </c>
      <c r="M34" s="203">
        <f>SUM(K34:L34)</f>
        <v>5834</v>
      </c>
      <c r="N34" s="261">
        <v>0</v>
      </c>
      <c r="O34" s="261">
        <v>0</v>
      </c>
      <c r="P34" s="263">
        <v>0</v>
      </c>
    </row>
    <row r="35" spans="1:16" ht="15.75" thickBot="1">
      <c r="A35" s="149" t="s">
        <v>139</v>
      </c>
      <c r="B35" s="147">
        <v>2014</v>
      </c>
      <c r="C35" s="220"/>
      <c r="D35" s="258"/>
      <c r="E35" s="260"/>
      <c r="F35" s="262"/>
      <c r="G35" s="262"/>
      <c r="H35" s="204"/>
      <c r="I35" s="262"/>
      <c r="J35" s="206"/>
      <c r="K35" s="214"/>
      <c r="L35" s="262"/>
      <c r="M35" s="204"/>
      <c r="N35" s="262"/>
      <c r="O35" s="262"/>
      <c r="P35" s="264"/>
    </row>
    <row r="36" spans="1:16" ht="15">
      <c r="A36" s="148"/>
      <c r="B36" s="134">
        <v>2013</v>
      </c>
      <c r="C36" s="219">
        <f>101058+11613</f>
        <v>112671</v>
      </c>
      <c r="D36" s="240">
        <f>11613</f>
        <v>11613</v>
      </c>
      <c r="E36" s="265">
        <v>0</v>
      </c>
      <c r="F36" s="267">
        <v>7660</v>
      </c>
      <c r="G36" s="267">
        <f>SUM(E36:F37)</f>
        <v>7660</v>
      </c>
      <c r="H36" s="267">
        <v>0</v>
      </c>
      <c r="I36" s="269">
        <v>3953</v>
      </c>
      <c r="J36" s="271">
        <f>SUM(H36:I37)</f>
        <v>3953</v>
      </c>
      <c r="K36" s="273">
        <v>101058</v>
      </c>
      <c r="L36" s="275">
        <v>0</v>
      </c>
      <c r="M36" s="201">
        <f>SUM(K36:L36)</f>
        <v>101058</v>
      </c>
      <c r="N36" s="277">
        <v>0</v>
      </c>
      <c r="O36" s="267">
        <v>0</v>
      </c>
      <c r="P36" s="279">
        <v>0</v>
      </c>
    </row>
    <row r="37" spans="1:16" ht="15.75" thickBot="1">
      <c r="A37" s="150" t="s">
        <v>140</v>
      </c>
      <c r="B37" s="147">
        <v>2015</v>
      </c>
      <c r="C37" s="220"/>
      <c r="D37" s="241"/>
      <c r="E37" s="266"/>
      <c r="F37" s="268"/>
      <c r="G37" s="268"/>
      <c r="H37" s="268"/>
      <c r="I37" s="270"/>
      <c r="J37" s="272"/>
      <c r="K37" s="274"/>
      <c r="L37" s="276"/>
      <c r="M37" s="202"/>
      <c r="N37" s="278"/>
      <c r="O37" s="268"/>
      <c r="P37" s="280"/>
    </row>
    <row r="38" spans="1:16" ht="15">
      <c r="A38" s="151" t="s">
        <v>141</v>
      </c>
      <c r="B38" s="134">
        <v>2013</v>
      </c>
      <c r="C38" s="273">
        <f>85.425*$D$51</f>
        <v>26899.478249999996</v>
      </c>
      <c r="D38" s="281">
        <f>22188/1000*$D$51</f>
        <v>6986.77932</v>
      </c>
      <c r="E38" s="259">
        <v>0</v>
      </c>
      <c r="F38" s="261">
        <v>0</v>
      </c>
      <c r="G38" s="261">
        <v>0</v>
      </c>
      <c r="H38" s="201">
        <v>5847</v>
      </c>
      <c r="I38" s="201">
        <f>3639</f>
        <v>3639</v>
      </c>
      <c r="J38" s="215">
        <f>SUM(H38:I39)</f>
        <v>9486</v>
      </c>
      <c r="K38" s="219">
        <v>7299</v>
      </c>
      <c r="L38" s="201">
        <v>2000</v>
      </c>
      <c r="M38" s="201">
        <f>SUM(K38:L38)</f>
        <v>9299</v>
      </c>
      <c r="N38" s="201">
        <v>6766</v>
      </c>
      <c r="O38" s="201">
        <v>1348</v>
      </c>
      <c r="P38" s="215">
        <f>SUM(N38:O38)</f>
        <v>8114</v>
      </c>
    </row>
    <row r="39" spans="1:16" ht="30.75" thickBot="1">
      <c r="A39" s="152" t="s">
        <v>142</v>
      </c>
      <c r="B39" s="153">
        <v>2016</v>
      </c>
      <c r="C39" s="274"/>
      <c r="D39" s="282"/>
      <c r="E39" s="260"/>
      <c r="F39" s="262"/>
      <c r="G39" s="262"/>
      <c r="H39" s="202"/>
      <c r="I39" s="202"/>
      <c r="J39" s="216"/>
      <c r="K39" s="220"/>
      <c r="L39" s="202"/>
      <c r="M39" s="202"/>
      <c r="N39" s="202"/>
      <c r="O39" s="202"/>
      <c r="P39" s="216"/>
    </row>
    <row r="40" spans="1:16" ht="15">
      <c r="A40" s="151" t="s">
        <v>143</v>
      </c>
      <c r="B40" s="154">
        <v>2013</v>
      </c>
      <c r="C40" s="213">
        <f>224079+7965+(17000-1568)</f>
        <v>247476</v>
      </c>
      <c r="D40" s="215">
        <f>7965+(17000-1568)</f>
        <v>23397</v>
      </c>
      <c r="E40" s="213">
        <v>0</v>
      </c>
      <c r="F40" s="203">
        <v>0</v>
      </c>
      <c r="G40" s="203">
        <v>0</v>
      </c>
      <c r="H40" s="201">
        <v>6923</v>
      </c>
      <c r="I40" s="203">
        <v>0</v>
      </c>
      <c r="J40" s="205">
        <f>SUM(H40:I41)</f>
        <v>6923</v>
      </c>
      <c r="K40" s="213">
        <v>217156</v>
      </c>
      <c r="L40" s="203">
        <v>23397</v>
      </c>
      <c r="M40" s="203">
        <f>SUM(K40:L40)</f>
        <v>240553</v>
      </c>
      <c r="N40" s="283" t="s">
        <v>144</v>
      </c>
      <c r="O40" s="283" t="s">
        <v>144</v>
      </c>
      <c r="P40" s="285" t="s">
        <v>144</v>
      </c>
    </row>
    <row r="41" spans="1:16" ht="30.75" thickBot="1">
      <c r="A41" s="155" t="s">
        <v>145</v>
      </c>
      <c r="B41" s="156">
        <v>2015</v>
      </c>
      <c r="C41" s="214"/>
      <c r="D41" s="216"/>
      <c r="E41" s="214"/>
      <c r="F41" s="204"/>
      <c r="G41" s="204"/>
      <c r="H41" s="202"/>
      <c r="I41" s="204"/>
      <c r="J41" s="206"/>
      <c r="K41" s="214"/>
      <c r="L41" s="204"/>
      <c r="M41" s="204"/>
      <c r="N41" s="284"/>
      <c r="O41" s="284"/>
      <c r="P41" s="286"/>
    </row>
    <row r="42" spans="1:16" ht="15">
      <c r="A42" s="157" t="s">
        <v>146</v>
      </c>
      <c r="B42" s="154">
        <v>2013</v>
      </c>
      <c r="C42" s="273">
        <v>246909</v>
      </c>
      <c r="D42" s="287">
        <v>800</v>
      </c>
      <c r="E42" s="289">
        <v>0</v>
      </c>
      <c r="F42" s="291">
        <v>0</v>
      </c>
      <c r="G42" s="291">
        <v>0</v>
      </c>
      <c r="H42" s="201">
        <v>116241</v>
      </c>
      <c r="I42" s="291">
        <v>0</v>
      </c>
      <c r="J42" s="215">
        <f>SUM(H42:I43)</f>
        <v>116241</v>
      </c>
      <c r="K42" s="273">
        <v>129868</v>
      </c>
      <c r="L42" s="275">
        <v>800</v>
      </c>
      <c r="M42" s="293">
        <f>SUM(K42:L43)</f>
        <v>130668</v>
      </c>
      <c r="N42" s="275">
        <v>0</v>
      </c>
      <c r="O42" s="275">
        <v>0</v>
      </c>
      <c r="P42" s="215">
        <f>SUM(N42:O43)</f>
        <v>0</v>
      </c>
    </row>
    <row r="43" spans="1:16" ht="15.75" thickBot="1">
      <c r="A43" s="158" t="s">
        <v>147</v>
      </c>
      <c r="B43" s="156">
        <v>2015</v>
      </c>
      <c r="C43" s="274"/>
      <c r="D43" s="288"/>
      <c r="E43" s="290"/>
      <c r="F43" s="292"/>
      <c r="G43" s="292"/>
      <c r="H43" s="202"/>
      <c r="I43" s="292"/>
      <c r="J43" s="216"/>
      <c r="K43" s="274"/>
      <c r="L43" s="276"/>
      <c r="M43" s="294"/>
      <c r="N43" s="276"/>
      <c r="O43" s="276"/>
      <c r="P43" s="216"/>
    </row>
    <row r="44" spans="1:16" ht="15.75">
      <c r="A44" s="159"/>
      <c r="B44" s="160">
        <v>2013</v>
      </c>
      <c r="C44" s="273">
        <f>(10230/1000)*$D$51</f>
        <v>3221.3247</v>
      </c>
      <c r="D44" s="281">
        <f>1297</f>
        <v>1297</v>
      </c>
      <c r="E44" s="295">
        <v>0</v>
      </c>
      <c r="F44" s="297">
        <v>0</v>
      </c>
      <c r="G44" s="297">
        <v>0</v>
      </c>
      <c r="H44" s="299">
        <v>1529</v>
      </c>
      <c r="I44" s="299">
        <v>1297</v>
      </c>
      <c r="J44" s="281">
        <f>SUM(H44:I45)</f>
        <v>2826</v>
      </c>
      <c r="K44" s="273">
        <v>395</v>
      </c>
      <c r="L44" s="275">
        <v>0</v>
      </c>
      <c r="M44" s="275">
        <f>SUM(K44:L45)</f>
        <v>395</v>
      </c>
      <c r="N44" s="275">
        <v>0</v>
      </c>
      <c r="O44" s="275">
        <v>0</v>
      </c>
      <c r="P44" s="281">
        <f>SUM(N44:O45)</f>
        <v>0</v>
      </c>
    </row>
    <row r="45" spans="1:16" ht="16.5" thickBot="1">
      <c r="A45" s="161" t="s">
        <v>148</v>
      </c>
      <c r="B45" s="147">
        <v>2015</v>
      </c>
      <c r="C45" s="274"/>
      <c r="D45" s="282"/>
      <c r="E45" s="296"/>
      <c r="F45" s="298"/>
      <c r="G45" s="298"/>
      <c r="H45" s="300"/>
      <c r="I45" s="300"/>
      <c r="J45" s="282"/>
      <c r="K45" s="274"/>
      <c r="L45" s="276"/>
      <c r="M45" s="276"/>
      <c r="N45" s="276"/>
      <c r="O45" s="276"/>
      <c r="P45" s="282"/>
    </row>
    <row r="46" spans="1:16" ht="15.75">
      <c r="A46" s="162" t="s">
        <v>149</v>
      </c>
      <c r="B46" s="134">
        <v>2014</v>
      </c>
      <c r="C46" s="213">
        <f>226722/1000*$D$51</f>
        <v>71392.49058</v>
      </c>
      <c r="D46" s="205">
        <f>173097/1000*$D$51</f>
        <v>54506.51433</v>
      </c>
      <c r="E46" s="303">
        <v>0</v>
      </c>
      <c r="F46" s="306">
        <v>0</v>
      </c>
      <c r="G46" s="309">
        <f>SUM(E46:F48)</f>
        <v>0</v>
      </c>
      <c r="H46" s="306">
        <v>0</v>
      </c>
      <c r="I46" s="306">
        <v>2000</v>
      </c>
      <c r="J46" s="312">
        <f>SUM(H46:I48)</f>
        <v>2000</v>
      </c>
      <c r="K46" s="315">
        <v>16169</v>
      </c>
      <c r="L46" s="318">
        <v>18000</v>
      </c>
      <c r="M46" s="318">
        <f>SUM(K46:L48)</f>
        <v>34169</v>
      </c>
      <c r="N46" s="318">
        <v>716</v>
      </c>
      <c r="O46" s="201">
        <v>34507</v>
      </c>
      <c r="P46" s="215">
        <f>SUM(N46:O48)</f>
        <v>35223</v>
      </c>
    </row>
    <row r="47" spans="1:16" ht="15.75">
      <c r="A47" s="323" t="s">
        <v>150</v>
      </c>
      <c r="B47" s="325">
        <v>2018</v>
      </c>
      <c r="C47" s="301"/>
      <c r="D47" s="302"/>
      <c r="E47" s="304"/>
      <c r="F47" s="307"/>
      <c r="G47" s="310"/>
      <c r="H47" s="307"/>
      <c r="I47" s="307"/>
      <c r="J47" s="313"/>
      <c r="K47" s="316"/>
      <c r="L47" s="319"/>
      <c r="M47" s="319"/>
      <c r="N47" s="319"/>
      <c r="O47" s="321"/>
      <c r="P47" s="322"/>
    </row>
    <row r="48" spans="1:16" ht="16.5" thickBot="1">
      <c r="A48" s="324"/>
      <c r="B48" s="326"/>
      <c r="C48" s="214"/>
      <c r="D48" s="206"/>
      <c r="E48" s="305"/>
      <c r="F48" s="308"/>
      <c r="G48" s="311"/>
      <c r="H48" s="308"/>
      <c r="I48" s="308"/>
      <c r="J48" s="314"/>
      <c r="K48" s="317"/>
      <c r="L48" s="320"/>
      <c r="M48" s="320"/>
      <c r="N48" s="320"/>
      <c r="O48" s="202"/>
      <c r="P48" s="216"/>
    </row>
    <row r="49" spans="1:16" ht="15.75">
      <c r="A49" s="137" t="s">
        <v>186</v>
      </c>
      <c r="B49" s="163">
        <v>2014</v>
      </c>
      <c r="C49" s="327">
        <v>219148</v>
      </c>
      <c r="D49" s="271">
        <v>0</v>
      </c>
      <c r="E49" s="259">
        <v>0</v>
      </c>
      <c r="F49" s="261">
        <v>0</v>
      </c>
      <c r="G49" s="261">
        <v>0</v>
      </c>
      <c r="H49" s="269">
        <v>1715</v>
      </c>
      <c r="I49" s="331">
        <v>0</v>
      </c>
      <c r="J49" s="271">
        <f>SUM(H49:I50)</f>
        <v>1715</v>
      </c>
      <c r="K49" s="333">
        <v>217433</v>
      </c>
      <c r="L49" s="299">
        <v>0</v>
      </c>
      <c r="M49" s="299">
        <f>SUM(K49:L50)</f>
        <v>217433</v>
      </c>
      <c r="N49" s="299">
        <v>0</v>
      </c>
      <c r="O49" s="275">
        <v>0</v>
      </c>
      <c r="P49" s="281">
        <v>0</v>
      </c>
    </row>
    <row r="50" spans="1:16" ht="16.5" thickBot="1">
      <c r="A50" s="138" t="s">
        <v>151</v>
      </c>
      <c r="B50" s="164">
        <v>2015</v>
      </c>
      <c r="C50" s="328"/>
      <c r="D50" s="272"/>
      <c r="E50" s="260"/>
      <c r="F50" s="262"/>
      <c r="G50" s="262"/>
      <c r="H50" s="270"/>
      <c r="I50" s="332"/>
      <c r="J50" s="272"/>
      <c r="K50" s="334"/>
      <c r="L50" s="300"/>
      <c r="M50" s="300"/>
      <c r="N50" s="300"/>
      <c r="O50" s="276"/>
      <c r="P50" s="282"/>
    </row>
    <row r="51" spans="1:10" ht="15.75">
      <c r="A51" s="329" t="s">
        <v>152</v>
      </c>
      <c r="B51" s="329"/>
      <c r="C51" s="329"/>
      <c r="D51" s="165">
        <v>314.89</v>
      </c>
      <c r="E51" s="166"/>
      <c r="F51" s="166"/>
      <c r="G51" s="166"/>
      <c r="H51" s="166"/>
      <c r="I51" s="166"/>
      <c r="J51" s="166"/>
    </row>
    <row r="52" spans="1:10" ht="15.75">
      <c r="A52" s="167"/>
      <c r="B52" s="168"/>
      <c r="C52" s="168"/>
      <c r="D52" s="168"/>
      <c r="E52" s="169"/>
      <c r="F52" s="169"/>
      <c r="G52" s="169"/>
      <c r="H52" s="169"/>
      <c r="I52" s="169"/>
      <c r="J52" s="169"/>
    </row>
    <row r="53" spans="1:10" ht="15.75">
      <c r="A53" s="170" t="s">
        <v>153</v>
      </c>
      <c r="B53" s="168"/>
      <c r="C53" s="168"/>
      <c r="D53" s="168"/>
      <c r="E53" s="169"/>
      <c r="F53" s="169"/>
      <c r="G53" s="169"/>
      <c r="H53" s="169"/>
      <c r="I53" s="169"/>
      <c r="J53" s="169"/>
    </row>
    <row r="54" spans="1:10" ht="15.75">
      <c r="A54" s="124" t="s">
        <v>154</v>
      </c>
      <c r="E54" s="169"/>
      <c r="F54" s="169"/>
      <c r="G54" s="169"/>
      <c r="H54" s="169"/>
      <c r="I54" s="169"/>
      <c r="J54" s="169"/>
    </row>
    <row r="55" spans="1:14" ht="15.75">
      <c r="A55" s="124" t="s">
        <v>155</v>
      </c>
      <c r="L55" s="171"/>
      <c r="M55" s="172" t="s">
        <v>157</v>
      </c>
      <c r="N55" s="173"/>
    </row>
    <row r="56" spans="1:14" ht="15.75">
      <c r="A56" s="124" t="s">
        <v>184</v>
      </c>
      <c r="L56" s="174"/>
      <c r="M56" s="175" t="s">
        <v>185</v>
      </c>
      <c r="N56" s="174"/>
    </row>
    <row r="57" spans="1:14" ht="15.75">
      <c r="A57" s="124" t="s">
        <v>156</v>
      </c>
      <c r="L57" s="330"/>
      <c r="M57" s="330"/>
      <c r="N57" s="330"/>
    </row>
    <row r="61" ht="15.75">
      <c r="A61" s="176"/>
    </row>
    <row r="63" ht="15.75">
      <c r="B63" s="173"/>
    </row>
    <row r="64" ht="15.75">
      <c r="B64" s="173"/>
    </row>
    <row r="65" ht="15.75">
      <c r="B65" s="173"/>
    </row>
  </sheetData>
  <sheetProtection/>
  <mergeCells count="281">
    <mergeCell ref="O49:O50"/>
    <mergeCell ref="P49:P50"/>
    <mergeCell ref="A51:C51"/>
    <mergeCell ref="L57:N57"/>
    <mergeCell ref="I49:I50"/>
    <mergeCell ref="J49:J50"/>
    <mergeCell ref="K49:K50"/>
    <mergeCell ref="L49:L50"/>
    <mergeCell ref="M49:M50"/>
    <mergeCell ref="N49:N50"/>
    <mergeCell ref="C49:C50"/>
    <mergeCell ref="D49:D50"/>
    <mergeCell ref="E49:E50"/>
    <mergeCell ref="F49:F50"/>
    <mergeCell ref="G49:G50"/>
    <mergeCell ref="H49:H50"/>
    <mergeCell ref="L46:L48"/>
    <mergeCell ref="M46:M48"/>
    <mergeCell ref="N46:N48"/>
    <mergeCell ref="O46:O48"/>
    <mergeCell ref="P46:P48"/>
    <mergeCell ref="A47:A48"/>
    <mergeCell ref="B47:B48"/>
    <mergeCell ref="P44:P45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J44:J45"/>
    <mergeCell ref="K44:K45"/>
    <mergeCell ref="L44:L45"/>
    <mergeCell ref="M44:M45"/>
    <mergeCell ref="N44:N45"/>
    <mergeCell ref="O44:O45"/>
    <mergeCell ref="N42:N43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H42:H43"/>
    <mergeCell ref="I42:I43"/>
    <mergeCell ref="J42:J43"/>
    <mergeCell ref="K42:K43"/>
    <mergeCell ref="L42:L43"/>
    <mergeCell ref="M42:M43"/>
    <mergeCell ref="L40:L41"/>
    <mergeCell ref="M40:M41"/>
    <mergeCell ref="N40:N41"/>
    <mergeCell ref="O40:O41"/>
    <mergeCell ref="P40:P41"/>
    <mergeCell ref="C42:C43"/>
    <mergeCell ref="D42:D43"/>
    <mergeCell ref="E42:E43"/>
    <mergeCell ref="F42:F43"/>
    <mergeCell ref="G42:G43"/>
    <mergeCell ref="P38:P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J38:J39"/>
    <mergeCell ref="K38:K39"/>
    <mergeCell ref="L38:L39"/>
    <mergeCell ref="M38:M39"/>
    <mergeCell ref="N38:N39"/>
    <mergeCell ref="O38:O39"/>
    <mergeCell ref="N36:N37"/>
    <mergeCell ref="O36:O37"/>
    <mergeCell ref="P36:P37"/>
    <mergeCell ref="C38:C39"/>
    <mergeCell ref="D38:D39"/>
    <mergeCell ref="E38:E39"/>
    <mergeCell ref="F38:F39"/>
    <mergeCell ref="G38:G39"/>
    <mergeCell ref="H38:H39"/>
    <mergeCell ref="I38:I39"/>
    <mergeCell ref="H36:H37"/>
    <mergeCell ref="I36:I37"/>
    <mergeCell ref="J36:J37"/>
    <mergeCell ref="K36:K37"/>
    <mergeCell ref="L36:L37"/>
    <mergeCell ref="M36:M37"/>
    <mergeCell ref="L34:L35"/>
    <mergeCell ref="M34:M35"/>
    <mergeCell ref="N34:N35"/>
    <mergeCell ref="O34:O35"/>
    <mergeCell ref="P34:P35"/>
    <mergeCell ref="C36:C37"/>
    <mergeCell ref="D36:D37"/>
    <mergeCell ref="E36:E37"/>
    <mergeCell ref="F36:F37"/>
    <mergeCell ref="G36:G37"/>
    <mergeCell ref="P32:P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C32:C33"/>
    <mergeCell ref="D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L28:L29"/>
    <mergeCell ref="M28:M29"/>
    <mergeCell ref="N28:N29"/>
    <mergeCell ref="O28:O29"/>
    <mergeCell ref="P28:P29"/>
    <mergeCell ref="C30:C31"/>
    <mergeCell ref="D30:D31"/>
    <mergeCell ref="E30:E31"/>
    <mergeCell ref="F30:F31"/>
    <mergeCell ref="G30:G31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N24:N25"/>
    <mergeCell ref="O24:O25"/>
    <mergeCell ref="P24:P25"/>
    <mergeCell ref="C26:C27"/>
    <mergeCell ref="D26:D27"/>
    <mergeCell ref="E26:E27"/>
    <mergeCell ref="F26:F27"/>
    <mergeCell ref="G26:G27"/>
    <mergeCell ref="H26:H27"/>
    <mergeCell ref="I26:I27"/>
    <mergeCell ref="H24:H25"/>
    <mergeCell ref="I24:I25"/>
    <mergeCell ref="J24:J25"/>
    <mergeCell ref="K24:K25"/>
    <mergeCell ref="L24:L25"/>
    <mergeCell ref="M24:M25"/>
    <mergeCell ref="L22:L23"/>
    <mergeCell ref="M22:M23"/>
    <mergeCell ref="N22:N23"/>
    <mergeCell ref="O22:O23"/>
    <mergeCell ref="P22:P23"/>
    <mergeCell ref="C24:C25"/>
    <mergeCell ref="D24:D25"/>
    <mergeCell ref="E24:E25"/>
    <mergeCell ref="F24:F25"/>
    <mergeCell ref="G24:G25"/>
    <mergeCell ref="A5:P5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9:A10"/>
    <mergeCell ref="E9:G10"/>
    <mergeCell ref="H9:J10"/>
    <mergeCell ref="P18:P19"/>
    <mergeCell ref="P14:P15"/>
    <mergeCell ref="K16:K17"/>
    <mergeCell ref="L16:L17"/>
    <mergeCell ref="M16:M17"/>
    <mergeCell ref="N16:N17"/>
    <mergeCell ref="O16:O17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6:P17"/>
    <mergeCell ref="L14:L15"/>
    <mergeCell ref="M14:M15"/>
    <mergeCell ref="N14:N15"/>
    <mergeCell ref="O14:O15"/>
    <mergeCell ref="M12:M13"/>
    <mergeCell ref="N12:N13"/>
    <mergeCell ref="O12:O13"/>
    <mergeCell ref="P12:P13"/>
    <mergeCell ref="C8:C11"/>
    <mergeCell ref="D8:D11"/>
    <mergeCell ref="K8:P8"/>
    <mergeCell ref="N9:P10"/>
    <mergeCell ref="K9:M10"/>
    <mergeCell ref="F12:F13"/>
    <mergeCell ref="I20:I21"/>
    <mergeCell ref="J20:J21"/>
    <mergeCell ref="E20:E21"/>
    <mergeCell ref="F20:F21"/>
    <mergeCell ref="G20:G21"/>
    <mergeCell ref="H20:H21"/>
    <mergeCell ref="C20:C21"/>
    <mergeCell ref="D20:D21"/>
    <mergeCell ref="K12:K13"/>
    <mergeCell ref="K14:K15"/>
    <mergeCell ref="K18:K19"/>
    <mergeCell ref="I16:I17"/>
    <mergeCell ref="J16:J17"/>
    <mergeCell ref="C18:C19"/>
    <mergeCell ref="D18:D19"/>
    <mergeCell ref="E18:E19"/>
    <mergeCell ref="F18:F19"/>
    <mergeCell ref="G18:G19"/>
    <mergeCell ref="H18:H19"/>
    <mergeCell ref="I14:I15"/>
    <mergeCell ref="J14:J15"/>
    <mergeCell ref="C16:C17"/>
    <mergeCell ref="D16:D17"/>
    <mergeCell ref="E16:E17"/>
    <mergeCell ref="F16:F17"/>
    <mergeCell ref="G16:G17"/>
    <mergeCell ref="I12:I13"/>
    <mergeCell ref="J12:J13"/>
    <mergeCell ref="C14:C15"/>
    <mergeCell ref="D14:D15"/>
    <mergeCell ref="E14:E15"/>
    <mergeCell ref="F14:F15"/>
    <mergeCell ref="G14:G15"/>
    <mergeCell ref="H14:H15"/>
    <mergeCell ref="E12:E13"/>
    <mergeCell ref="L12:L13"/>
    <mergeCell ref="I18:I19"/>
    <mergeCell ref="J18:J19"/>
    <mergeCell ref="E8:J8"/>
    <mergeCell ref="B8:B11"/>
    <mergeCell ref="G12:G13"/>
    <mergeCell ref="H12:H13"/>
    <mergeCell ref="C12:C13"/>
    <mergeCell ref="D12:D13"/>
    <mergeCell ref="H16:H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8" scale="60" r:id="rId3"/>
  <ignoredErrors>
    <ignoredError sqref="J26 G16" formula="1"/>
    <ignoredError sqref="M26 M28:M31" formulaRange="1"/>
    <ignoredError sqref="N40:P4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</cp:lastModifiedBy>
  <cp:lastPrinted>2015-05-14T13:47:13Z</cp:lastPrinted>
  <dcterms:created xsi:type="dcterms:W3CDTF">2004-01-28T15:49:41Z</dcterms:created>
  <dcterms:modified xsi:type="dcterms:W3CDTF">2015-05-14T13:59:27Z</dcterms:modified>
  <cp:category/>
  <cp:version/>
  <cp:contentType/>
  <cp:contentStatus/>
</cp:coreProperties>
</file>